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IMMOBILIER BOOS CAP TERRAIN\ASL CH LINDBERGH\2021 ASL CH LINDBERGH\"/>
    </mc:Choice>
  </mc:AlternateContent>
  <bookViews>
    <workbookView xWindow="0" yWindow="0" windowWidth="23040" windowHeight="8580"/>
  </bookViews>
  <sheets>
    <sheet name="previsions 2021 (2)" sheetId="1" r:id="rId1"/>
    <sheet name="répartition 2021" sheetId="2" r:id="rId2"/>
  </sheets>
  <externalReferences>
    <externalReference r:id="rId3"/>
  </externalReferences>
  <definedNames>
    <definedName name="_xlnm.Print_Area" localSheetId="0">'previsions 2021 (2)'!$A$2:$H$28</definedName>
    <definedName name="_xlnm.Print_Area" localSheetId="1">'répartition 2021'!$A$6:$J$29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2" l="1"/>
  <c r="G12" i="2" s="1"/>
  <c r="H12" i="2"/>
  <c r="I12" i="2"/>
  <c r="F13" i="2"/>
  <c r="G13" i="2" s="1"/>
  <c r="J13" i="2" s="1"/>
  <c r="H13" i="2"/>
  <c r="H25" i="2" s="1"/>
  <c r="I13" i="2"/>
  <c r="F14" i="2"/>
  <c r="G14" i="2" s="1"/>
  <c r="J14" i="2" s="1"/>
  <c r="H14" i="2"/>
  <c r="F15" i="2"/>
  <c r="H15" i="2"/>
  <c r="J15" i="2"/>
  <c r="F16" i="2"/>
  <c r="G16" i="2"/>
  <c r="J16" i="2" s="1"/>
  <c r="H16" i="2"/>
  <c r="F17" i="2"/>
  <c r="H17" i="2"/>
  <c r="J17" i="2"/>
  <c r="F18" i="2"/>
  <c r="G18" i="2" s="1"/>
  <c r="J18" i="2" s="1"/>
  <c r="H18" i="2"/>
  <c r="F19" i="2"/>
  <c r="G19" i="2"/>
  <c r="H19" i="2"/>
  <c r="I19" i="2"/>
  <c r="J19" i="2"/>
  <c r="D25" i="2"/>
  <c r="E25" i="2"/>
  <c r="F25" i="2"/>
  <c r="I25" i="2"/>
  <c r="B41" i="1"/>
  <c r="B39" i="1"/>
  <c r="D32" i="1"/>
  <c r="D43" i="1" s="1"/>
  <c r="E43" i="1" s="1"/>
  <c r="B32" i="1"/>
  <c r="B43" i="1" s="1"/>
  <c r="F24" i="1"/>
  <c r="G24" i="1" s="1"/>
  <c r="E24" i="1"/>
  <c r="F23" i="1"/>
  <c r="E23" i="1"/>
  <c r="G23" i="1" s="1"/>
  <c r="D23" i="1"/>
  <c r="E21" i="1"/>
  <c r="C21" i="1"/>
  <c r="D21" i="1" s="1"/>
  <c r="E20" i="1"/>
  <c r="F20" i="1" s="1"/>
  <c r="G19" i="1"/>
  <c r="F19" i="1"/>
  <c r="F18" i="1"/>
  <c r="G18" i="1" s="1"/>
  <c r="C18" i="1"/>
  <c r="E17" i="1"/>
  <c r="F17" i="1" s="1"/>
  <c r="G17" i="1" s="1"/>
  <c r="D17" i="1"/>
  <c r="F16" i="1"/>
  <c r="G16" i="1" s="1"/>
  <c r="E15" i="1"/>
  <c r="F15" i="1" s="1"/>
  <c r="D15" i="1"/>
  <c r="C15" i="1"/>
  <c r="F14" i="1"/>
  <c r="G14" i="1" s="1"/>
  <c r="C14" i="1"/>
  <c r="D14" i="1" s="1"/>
  <c r="F13" i="1"/>
  <c r="G13" i="1" s="1"/>
  <c r="D13" i="1"/>
  <c r="C13" i="1"/>
  <c r="O12" i="1"/>
  <c r="G12" i="1"/>
  <c r="E12" i="1"/>
  <c r="E26" i="1" s="1"/>
  <c r="C12" i="1"/>
  <c r="D12" i="1" s="1"/>
  <c r="G11" i="1"/>
  <c r="F11" i="1"/>
  <c r="D11" i="1"/>
  <c r="G10" i="1"/>
  <c r="F10" i="1"/>
  <c r="B10" i="1"/>
  <c r="B26" i="1" s="1"/>
  <c r="G9" i="1"/>
  <c r="F9" i="1"/>
  <c r="J12" i="2" l="1"/>
  <c r="J25" i="2" s="1"/>
  <c r="G25" i="2"/>
  <c r="G26" i="1"/>
  <c r="G29" i="1" s="1"/>
  <c r="F12" i="1"/>
  <c r="F26" i="1" s="1"/>
  <c r="C10" i="1"/>
  <c r="K25" i="2" l="1"/>
  <c r="D10" i="1"/>
  <c r="D26" i="1" s="1"/>
  <c r="C26" i="1"/>
</calcChain>
</file>

<file path=xl/sharedStrings.xml><?xml version="1.0" encoding="utf-8"?>
<sst xmlns="http://schemas.openxmlformats.org/spreadsheetml/2006/main" count="103" uniqueCount="75">
  <si>
    <r>
      <t>ASL Lindbergh AG 25-06-2021 BUDGET du 2021</t>
    </r>
    <r>
      <rPr>
        <b/>
        <sz val="18"/>
        <color indexed="10"/>
        <rFont val="Arial"/>
        <family val="2"/>
      </rPr>
      <t xml:space="preserve"> </t>
    </r>
  </si>
  <si>
    <t>Charges prévisionnelles 2021</t>
  </si>
  <si>
    <t>CHARGES REELES 2021</t>
  </si>
  <si>
    <t>Détail si plusieurs mouvements</t>
  </si>
  <si>
    <t>Charges</t>
  </si>
  <si>
    <t>€ HT</t>
  </si>
  <si>
    <t>TVA</t>
  </si>
  <si>
    <t>€ TTC</t>
  </si>
  <si>
    <t>ht</t>
  </si>
  <si>
    <t>règlement et commentaires</t>
  </si>
  <si>
    <t>EDF Poste relevage EU 2019</t>
  </si>
  <si>
    <t>EDF Poste relevage EU 2020</t>
  </si>
  <si>
    <t>EDF Eclairage public voirie</t>
  </si>
  <si>
    <t>à corriger pas toutes les factures</t>
  </si>
  <si>
    <t>VEOLIA - Compteur général</t>
  </si>
  <si>
    <t>Entretien poste de relèvement EU 2/an</t>
  </si>
  <si>
    <r>
      <rPr>
        <b/>
        <sz val="10"/>
        <rFont val="Arial"/>
        <family val="2"/>
      </rPr>
      <t>inter en mai 2021,</t>
    </r>
    <r>
      <rPr>
        <sz val="10"/>
        <rFont val="Arial"/>
        <family val="2"/>
      </rPr>
      <t xml:space="preserve"> facture 30-07 n°3520050103, virement au 12-10-2021</t>
    </r>
  </si>
  <si>
    <t>Entretien Espaces verts</t>
  </si>
  <si>
    <t>non réglé</t>
  </si>
  <si>
    <t>entretien exceptionnel Bassin Débroussaillage</t>
  </si>
  <si>
    <t>reporté en 2022</t>
  </si>
  <si>
    <t>FONCIER parties communes</t>
  </si>
  <si>
    <t>Frais ASL CCI</t>
  </si>
  <si>
    <t>fact reçue le 09-04-21 du 28-12-2020 209200018-virement 13-07-2021</t>
  </si>
  <si>
    <t>Fact du 17-12-2021 réglé virement 20-04-22</t>
  </si>
  <si>
    <t>Frais bancaires CIC</t>
  </si>
  <si>
    <t>Assurance RC</t>
  </si>
  <si>
    <t>vrt le 12-10-2021</t>
  </si>
  <si>
    <t>Métropole abonnement Eau</t>
  </si>
  <si>
    <t xml:space="preserve"> </t>
  </si>
  <si>
    <t>Fact reçu 18-05-21, non prévue</t>
  </si>
  <si>
    <t>Autres frais: secrétariat, timbres,..</t>
  </si>
  <si>
    <t>Frais Acte scp CHAVOUTIER</t>
  </si>
  <si>
    <t>fact 266527 réglé chèque 04-01-22</t>
  </si>
  <si>
    <t>-</t>
  </si>
  <si>
    <t>à controler</t>
  </si>
  <si>
    <t>trop percu sur appel de fonds 2021</t>
  </si>
  <si>
    <t xml:space="preserve">TOTAL </t>
  </si>
  <si>
    <t>000 AM 40</t>
  </si>
  <si>
    <t>Parties communes (ASL)</t>
  </si>
  <si>
    <t>000 AM 41</t>
  </si>
  <si>
    <t>000 AM 37</t>
  </si>
  <si>
    <t>Relance e-mail  le 24-08-21</t>
  </si>
  <si>
    <t>chèque reçu le 03-09-21</t>
  </si>
  <si>
    <t>000 AM 38</t>
  </si>
  <si>
    <t>2017</t>
  </si>
  <si>
    <t>Copropriété Lindbergh (SMI - SMG)</t>
  </si>
  <si>
    <t>Relance e-mail  le 24-08-21, Réglé virement 12-10-2021</t>
  </si>
  <si>
    <t>000 AM 43</t>
  </si>
  <si>
    <t>SCI JOAN (PERRIN)</t>
  </si>
  <si>
    <t>cession 07-2020</t>
  </si>
  <si>
    <t>CAP TERRAIN</t>
  </si>
  <si>
    <t>Réglé chèque 25-06 et encaissé le 06-07- en même  temps que LMI (soit 841,66)</t>
  </si>
  <si>
    <t>000 AM 45</t>
  </si>
  <si>
    <t>AIR LOISIRS</t>
  </si>
  <si>
    <t>cession 28 sept 2020</t>
  </si>
  <si>
    <t>000 AM 39</t>
  </si>
  <si>
    <t>ZETA - AUDITECH Innovations</t>
  </si>
  <si>
    <t>réglé virment le 06-07-21</t>
  </si>
  <si>
    <t>000 AM 42</t>
  </si>
  <si>
    <t>ZETA (AUDITECH Innovations)</t>
  </si>
  <si>
    <t>réglé chèque le 06-07-21</t>
  </si>
  <si>
    <t>000 AM 44</t>
  </si>
  <si>
    <t>NORMANSEINE (LMI)</t>
  </si>
  <si>
    <t>Total par propriétaire TTC (appel fonds 2021 - credit n-1)</t>
  </si>
  <si>
    <t>Total par propriétaire HT</t>
  </si>
  <si>
    <t>Crédit solde 2020 TTC
à déduire</t>
  </si>
  <si>
    <t>Montant € TTC par parcelle</t>
  </si>
  <si>
    <t>Montant total TTC € à répartir</t>
  </si>
  <si>
    <t>Surface  totale m²</t>
  </si>
  <si>
    <t>Surface hors parties communes m²</t>
  </si>
  <si>
    <t>N° Parcelle</t>
  </si>
  <si>
    <t>Date acquisition</t>
  </si>
  <si>
    <t>Entreprise</t>
  </si>
  <si>
    <t>AG 25-06-2021 - REPARTITION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</si>
</sst>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#,##0.00\ &quot;€&quot;;[Red]\-#,##0.00\ &quot;€&quot;"/>
    <numFmt numFmtId="43" formatCode="_-* #,##0.00\ _€_-;\-* #,##0.00\ _€_-;_-* &quot;-&quot;??\ _€_-;_-@_-"/>
    <numFmt numFmtId="164" formatCode="_-* #,##0.00\ _F_-;\-* #,##0.00\ _F_-;_-* &quot;-&quot;??\ _F_-;_-@_-"/>
    <numFmt numFmtId="165" formatCode="#,##0.00_ ;\-#,##0.00\ "/>
  </numFmts>
  <fonts count="32" x14ac:knownFonts="1">
    <font>
      <sz val="10"/>
      <name val="Arial"/>
    </font>
    <font>
      <b/>
      <sz val="15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name val="Arial"/>
      <family val="2"/>
    </font>
    <font>
      <b/>
      <sz val="18"/>
      <color theme="0"/>
      <name val="Arial"/>
      <family val="2"/>
    </font>
    <font>
      <b/>
      <sz val="18"/>
      <color indexed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sz val="11"/>
      <color theme="7" tint="-0.249977111117893"/>
      <name val="Arial"/>
      <family val="2"/>
    </font>
    <font>
      <sz val="12"/>
      <color theme="7" tint="-0.249977111117893"/>
      <name val="Arial"/>
      <family val="2"/>
    </font>
    <font>
      <sz val="10"/>
      <color theme="7" tint="-0.249977111117893"/>
      <name val="Arial"/>
      <family val="2"/>
    </font>
    <font>
      <sz val="12"/>
      <color theme="0"/>
      <name val="Arial"/>
      <family val="2"/>
    </font>
    <font>
      <b/>
      <sz val="12"/>
      <name val="Arial"/>
      <family val="2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3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2"/>
      <color theme="1" tint="0.499984740745262"/>
      <name val="Calibri"/>
      <family val="2"/>
      <scheme val="minor"/>
    </font>
    <font>
      <strike/>
      <sz val="10"/>
      <color rgb="FFFF0000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6795556505021"/>
        <bgColor indexed="65"/>
      </patternFill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  <fill>
      <patternFill patternType="solid">
        <fgColor theme="0"/>
      </patternFill>
    </fill>
    <fill>
      <patternFill patternType="solid">
        <fgColor rgb="FFFFFF00"/>
        <bgColor indexed="9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2" borderId="0" applyNumberFormat="0" applyBorder="0" applyAlignment="0" applyProtection="0"/>
    <xf numFmtId="0" fontId="3" fillId="0" borderId="0"/>
    <xf numFmtId="164" fontId="3" fillId="0" borderId="0" applyFont="0" applyFill="0" applyBorder="0" applyAlignment="0" applyProtection="0"/>
  </cellStyleXfs>
  <cellXfs count="148">
    <xf numFmtId="0" fontId="0" fillId="0" borderId="0" xfId="0"/>
    <xf numFmtId="14" fontId="3" fillId="0" borderId="0" xfId="3" applyNumberFormat="1"/>
    <xf numFmtId="0" fontId="3" fillId="0" borderId="0" xfId="3"/>
    <xf numFmtId="0" fontId="4" fillId="3" borderId="0" xfId="3" applyFont="1" applyFill="1" applyBorder="1" applyAlignment="1">
      <alignment horizontal="center" vertical="center"/>
    </xf>
    <xf numFmtId="0" fontId="4" fillId="0" borderId="0" xfId="3" applyFont="1" applyFill="1" applyBorder="1" applyAlignment="1">
      <alignment vertical="center"/>
    </xf>
    <xf numFmtId="0" fontId="3" fillId="0" borderId="0" xfId="3" applyFont="1" applyAlignment="1">
      <alignment horizontal="centerContinuous"/>
    </xf>
    <xf numFmtId="0" fontId="6" fillId="0" borderId="0" xfId="3" applyFont="1" applyAlignment="1">
      <alignment horizontal="center"/>
    </xf>
    <xf numFmtId="0" fontId="6" fillId="0" borderId="0" xfId="3" applyFont="1" applyFill="1" applyAlignment="1">
      <alignment horizontal="center"/>
    </xf>
    <xf numFmtId="0" fontId="7" fillId="0" borderId="2" xfId="3" applyFont="1" applyFill="1" applyBorder="1" applyAlignment="1"/>
    <xf numFmtId="0" fontId="6" fillId="0" borderId="0" xfId="3" applyFont="1" applyAlignment="1">
      <alignment horizontal="center"/>
    </xf>
    <xf numFmtId="0" fontId="3" fillId="4" borderId="0" xfId="3" applyFill="1" applyAlignment="1">
      <alignment horizontal="center"/>
    </xf>
    <xf numFmtId="0" fontId="8" fillId="3" borderId="3" xfId="3" applyFont="1" applyFill="1" applyBorder="1" applyAlignment="1">
      <alignment horizontal="center" vertical="center"/>
    </xf>
    <xf numFmtId="0" fontId="8" fillId="3" borderId="4" xfId="3" applyFont="1" applyFill="1" applyBorder="1" applyAlignment="1">
      <alignment horizontal="center" vertical="center"/>
    </xf>
    <xf numFmtId="0" fontId="3" fillId="3" borderId="0" xfId="3" applyFill="1"/>
    <xf numFmtId="0" fontId="3" fillId="3" borderId="0" xfId="3" applyFill="1" applyAlignment="1">
      <alignment wrapText="1"/>
    </xf>
    <xf numFmtId="0" fontId="9" fillId="0" borderId="5" xfId="3" applyFont="1" applyBorder="1" applyAlignment="1">
      <alignment horizontal="left" vertical="center"/>
    </xf>
    <xf numFmtId="164" fontId="9" fillId="0" borderId="3" xfId="4" applyFont="1" applyBorder="1" applyAlignment="1">
      <alignment vertical="center"/>
    </xf>
    <xf numFmtId="164" fontId="9" fillId="0" borderId="6" xfId="4" applyFont="1" applyBorder="1" applyAlignment="1">
      <alignment horizontal="center" vertical="center"/>
    </xf>
    <xf numFmtId="164" fontId="3" fillId="0" borderId="3" xfId="3" applyNumberFormat="1" applyBorder="1"/>
    <xf numFmtId="39" fontId="3" fillId="0" borderId="3" xfId="3" applyNumberFormat="1" applyBorder="1"/>
    <xf numFmtId="0" fontId="3" fillId="0" borderId="3" xfId="3" applyBorder="1" applyAlignment="1">
      <alignment wrapText="1"/>
    </xf>
    <xf numFmtId="164" fontId="9" fillId="0" borderId="7" xfId="4" applyFont="1" applyBorder="1" applyAlignment="1">
      <alignment vertical="center"/>
    </xf>
    <xf numFmtId="164" fontId="10" fillId="0" borderId="3" xfId="3" applyNumberFormat="1" applyFont="1" applyBorder="1"/>
    <xf numFmtId="39" fontId="10" fillId="0" borderId="3" xfId="3" applyNumberFormat="1" applyFont="1" applyBorder="1"/>
    <xf numFmtId="0" fontId="10" fillId="0" borderId="3" xfId="3" applyFont="1" applyBorder="1" applyAlignment="1">
      <alignment wrapText="1"/>
    </xf>
    <xf numFmtId="0" fontId="10" fillId="0" borderId="0" xfId="3" applyFont="1"/>
    <xf numFmtId="0" fontId="9" fillId="0" borderId="3" xfId="3" applyFont="1" applyBorder="1" applyAlignment="1">
      <alignment horizontal="left" vertical="center"/>
    </xf>
    <xf numFmtId="0" fontId="11" fillId="0" borderId="5" xfId="3" applyFont="1" applyBorder="1" applyAlignment="1">
      <alignment horizontal="left" vertical="center"/>
    </xf>
    <xf numFmtId="164" fontId="9" fillId="0" borderId="5" xfId="4" applyFont="1" applyBorder="1" applyAlignment="1">
      <alignment vertical="center"/>
    </xf>
    <xf numFmtId="0" fontId="12" fillId="0" borderId="5" xfId="3" applyFont="1" applyBorder="1" applyAlignment="1">
      <alignment horizontal="left" vertical="center"/>
    </xf>
    <xf numFmtId="164" fontId="13" fillId="0" borderId="5" xfId="4" applyFont="1" applyBorder="1" applyAlignment="1">
      <alignment vertical="center"/>
    </xf>
    <xf numFmtId="164" fontId="13" fillId="0" borderId="3" xfId="4" applyFont="1" applyBorder="1" applyAlignment="1">
      <alignment vertical="center"/>
    </xf>
    <xf numFmtId="164" fontId="13" fillId="0" borderId="6" xfId="4" applyFont="1" applyBorder="1" applyAlignment="1">
      <alignment horizontal="center" vertical="center"/>
    </xf>
    <xf numFmtId="164" fontId="14" fillId="0" borderId="3" xfId="3" applyNumberFormat="1" applyFont="1" applyBorder="1"/>
    <xf numFmtId="39" fontId="14" fillId="0" borderId="3" xfId="3" applyNumberFormat="1" applyFont="1" applyBorder="1"/>
    <xf numFmtId="0" fontId="14" fillId="0" borderId="3" xfId="3" applyFont="1" applyBorder="1" applyAlignment="1">
      <alignment wrapText="1"/>
    </xf>
    <xf numFmtId="164" fontId="9" fillId="5" borderId="3" xfId="4" applyFont="1" applyFill="1" applyBorder="1" applyAlignment="1">
      <alignment vertical="center"/>
    </xf>
    <xf numFmtId="164" fontId="3" fillId="0" borderId="0" xfId="3" applyNumberFormat="1"/>
    <xf numFmtId="164" fontId="9" fillId="0" borderId="4" xfId="4" applyFont="1" applyBorder="1" applyAlignment="1">
      <alignment horizontal="center" vertical="center"/>
    </xf>
    <xf numFmtId="0" fontId="9" fillId="0" borderId="0" xfId="3" applyFont="1" applyBorder="1" applyAlignment="1">
      <alignment horizontal="left" vertical="center"/>
    </xf>
    <xf numFmtId="0" fontId="9" fillId="0" borderId="0" xfId="3" applyFont="1" applyBorder="1" applyAlignment="1">
      <alignment horizontal="left"/>
    </xf>
    <xf numFmtId="164" fontId="15" fillId="3" borderId="3" xfId="4" applyFont="1" applyFill="1" applyBorder="1" applyAlignment="1">
      <alignment vertical="center"/>
    </xf>
    <xf numFmtId="39" fontId="10" fillId="6" borderId="0" xfId="3" applyNumberFormat="1" applyFont="1" applyFill="1"/>
    <xf numFmtId="39" fontId="3" fillId="6" borderId="0" xfId="3" applyNumberFormat="1" applyFill="1"/>
    <xf numFmtId="0" fontId="6" fillId="0" borderId="3" xfId="3" applyFont="1" applyBorder="1" applyAlignment="1">
      <alignment wrapText="1"/>
    </xf>
    <xf numFmtId="0" fontId="16" fillId="0" borderId="8" xfId="3" applyFont="1" applyBorder="1" applyAlignment="1">
      <alignment vertical="center"/>
    </xf>
    <xf numFmtId="0" fontId="16" fillId="0" borderId="9" xfId="3" applyFont="1" applyBorder="1" applyAlignment="1">
      <alignment vertical="center"/>
    </xf>
    <xf numFmtId="43" fontId="16" fillId="0" borderId="10" xfId="3" applyNumberFormat="1" applyFont="1" applyBorder="1" applyAlignment="1">
      <alignment vertical="center"/>
    </xf>
    <xf numFmtId="165" fontId="3" fillId="0" borderId="0" xfId="3" applyNumberFormat="1"/>
    <xf numFmtId="0" fontId="3" fillId="0" borderId="11" xfId="3" applyBorder="1"/>
    <xf numFmtId="0" fontId="3" fillId="0" borderId="12" xfId="3" applyBorder="1" applyAlignment="1">
      <alignment horizontal="center" vertical="center"/>
    </xf>
    <xf numFmtId="0" fontId="16" fillId="0" borderId="13" xfId="3" applyFont="1" applyBorder="1" applyAlignment="1">
      <alignment horizontal="center" vertical="center"/>
    </xf>
    <xf numFmtId="43" fontId="3" fillId="0" borderId="0" xfId="3" applyNumberFormat="1"/>
    <xf numFmtId="0" fontId="3" fillId="0" borderId="0" xfId="3" quotePrefix="1"/>
    <xf numFmtId="0" fontId="3" fillId="0" borderId="0" xfId="3" applyAlignment="1">
      <alignment horizontal="center" vertical="center"/>
    </xf>
    <xf numFmtId="0" fontId="16" fillId="0" borderId="0" xfId="3" applyFont="1" applyAlignment="1">
      <alignment wrapText="1"/>
    </xf>
    <xf numFmtId="0" fontId="0" fillId="0" borderId="0" xfId="0" applyAlignment="1"/>
    <xf numFmtId="8" fontId="16" fillId="0" borderId="0" xfId="3" applyNumberFormat="1" applyFont="1" applyAlignment="1">
      <alignment horizontal="center" vertical="center"/>
    </xf>
    <xf numFmtId="4" fontId="0" fillId="0" borderId="0" xfId="0" applyNumberFormat="1"/>
    <xf numFmtId="4" fontId="6" fillId="0" borderId="0" xfId="0" applyNumberFormat="1" applyFont="1" applyAlignment="1">
      <alignment vertical="center"/>
    </xf>
    <xf numFmtId="4" fontId="17" fillId="7" borderId="3" xfId="1" applyNumberFormat="1" applyFont="1" applyFill="1" applyBorder="1" applyAlignment="1">
      <alignment horizontal="center" vertical="center"/>
    </xf>
    <xf numFmtId="2" fontId="17" fillId="7" borderId="3" xfId="0" applyNumberFormat="1" applyFont="1" applyFill="1" applyBorder="1" applyAlignment="1">
      <alignment horizontal="center"/>
    </xf>
    <xf numFmtId="4" fontId="17" fillId="7" borderId="4" xfId="1" applyNumberFormat="1" applyFont="1" applyFill="1" applyBorder="1" applyAlignment="1">
      <alignment horizontal="center" vertical="center"/>
    </xf>
    <xf numFmtId="3" fontId="18" fillId="7" borderId="3" xfId="1" applyNumberFormat="1" applyFont="1" applyFill="1" applyBorder="1" applyAlignment="1">
      <alignment horizontal="center" vertical="center"/>
    </xf>
    <xf numFmtId="14" fontId="18" fillId="7" borderId="3" xfId="1" applyNumberFormat="1" applyFont="1" applyFill="1" applyBorder="1" applyAlignment="1">
      <alignment horizontal="center" vertical="center"/>
    </xf>
    <xf numFmtId="14" fontId="18" fillId="8" borderId="3" xfId="1" quotePrefix="1" applyNumberFormat="1" applyFont="1" applyFill="1" applyBorder="1" applyAlignment="1">
      <alignment horizontal="center" vertical="center"/>
    </xf>
    <xf numFmtId="0" fontId="19" fillId="7" borderId="14" xfId="1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/>
    <xf numFmtId="4" fontId="20" fillId="3" borderId="3" xfId="2" applyNumberFormat="1" applyFont="1" applyFill="1" applyBorder="1" applyAlignment="1">
      <alignment vertical="center"/>
    </xf>
    <xf numFmtId="4" fontId="21" fillId="3" borderId="15" xfId="2" applyNumberFormat="1" applyFont="1" applyFill="1" applyBorder="1" applyAlignment="1">
      <alignment vertical="center"/>
    </xf>
    <xf numFmtId="4" fontId="22" fillId="3" borderId="15" xfId="1" applyNumberFormat="1" applyFont="1" applyFill="1" applyBorder="1" applyAlignment="1">
      <alignment horizontal="center" vertical="center"/>
    </xf>
    <xf numFmtId="4" fontId="22" fillId="3" borderId="5" xfId="1" applyNumberFormat="1" applyFont="1" applyFill="1" applyBorder="1" applyAlignment="1">
      <alignment horizontal="center" vertical="center"/>
    </xf>
    <xf numFmtId="3" fontId="22" fillId="3" borderId="5" xfId="1" applyNumberFormat="1" applyFont="1" applyFill="1" applyBorder="1" applyAlignment="1">
      <alignment horizontal="center" vertical="center"/>
    </xf>
    <xf numFmtId="0" fontId="22" fillId="3" borderId="5" xfId="1" applyFont="1" applyFill="1" applyBorder="1" applyAlignment="1">
      <alignment horizontal="center" vertical="center"/>
    </xf>
    <xf numFmtId="0" fontId="22" fillId="3" borderId="16" xfId="1" applyFont="1" applyFill="1" applyBorder="1" applyAlignment="1">
      <alignment horizontal="left" vertical="center"/>
    </xf>
    <xf numFmtId="0" fontId="0" fillId="0" borderId="7" xfId="0" applyBorder="1"/>
    <xf numFmtId="4" fontId="23" fillId="9" borderId="17" xfId="1" applyNumberFormat="1" applyFont="1" applyFill="1" applyBorder="1" applyAlignment="1">
      <alignment horizontal="center" vertical="center"/>
    </xf>
    <xf numFmtId="4" fontId="23" fillId="9" borderId="18" xfId="1" applyNumberFormat="1" applyFont="1" applyFill="1" applyBorder="1" applyAlignment="1">
      <alignment horizontal="center" vertical="center"/>
    </xf>
    <xf numFmtId="3" fontId="24" fillId="9" borderId="3" xfId="1" applyNumberFormat="1" applyFont="1" applyFill="1" applyBorder="1" applyAlignment="1">
      <alignment horizontal="center" vertical="center"/>
    </xf>
    <xf numFmtId="14" fontId="18" fillId="9" borderId="3" xfId="1" applyNumberFormat="1" applyFont="1" applyFill="1" applyBorder="1" applyAlignment="1">
      <alignment horizontal="center" vertical="center"/>
    </xf>
    <xf numFmtId="14" fontId="24" fillId="9" borderId="3" xfId="1" applyNumberFormat="1" applyFont="1" applyFill="1" applyBorder="1" applyAlignment="1">
      <alignment horizontal="center" vertical="center"/>
    </xf>
    <xf numFmtId="0" fontId="24" fillId="9" borderId="14" xfId="1" applyFont="1" applyFill="1" applyBorder="1" applyAlignment="1">
      <alignment horizontal="left" vertical="center"/>
    </xf>
    <xf numFmtId="4" fontId="18" fillId="9" borderId="7" xfId="1" applyNumberFormat="1" applyFont="1" applyFill="1" applyBorder="1" applyAlignment="1">
      <alignment horizontal="center" vertical="center"/>
    </xf>
    <xf numFmtId="4" fontId="18" fillId="9" borderId="19" xfId="1" applyNumberFormat="1" applyFont="1" applyFill="1" applyBorder="1" applyAlignment="1">
      <alignment horizontal="center" vertical="center"/>
    </xf>
    <xf numFmtId="3" fontId="18" fillId="9" borderId="3" xfId="1" applyNumberFormat="1" applyFont="1" applyFill="1" applyBorder="1" applyAlignment="1">
      <alignment horizontal="center" vertical="center"/>
    </xf>
    <xf numFmtId="0" fontId="18" fillId="9" borderId="14" xfId="1" applyFont="1" applyFill="1" applyBorder="1" applyAlignment="1">
      <alignment horizontal="left" vertical="center"/>
    </xf>
    <xf numFmtId="3" fontId="25" fillId="9" borderId="3" xfId="1" applyNumberFormat="1" applyFont="1" applyFill="1" applyBorder="1" applyAlignment="1">
      <alignment horizontal="center" vertical="center"/>
    </xf>
    <xf numFmtId="0" fontId="25" fillId="10" borderId="3" xfId="1" applyFont="1" applyFill="1" applyBorder="1" applyAlignment="1">
      <alignment horizontal="center" vertical="center"/>
    </xf>
    <xf numFmtId="0" fontId="18" fillId="10" borderId="3" xfId="1" applyFont="1" applyFill="1" applyBorder="1" applyAlignment="1">
      <alignment horizontal="center" vertical="center"/>
    </xf>
    <xf numFmtId="14" fontId="24" fillId="3" borderId="3" xfId="1" quotePrefix="1" applyNumberFormat="1" applyFont="1" applyFill="1" applyBorder="1" applyAlignment="1">
      <alignment horizontal="center" vertical="center"/>
    </xf>
    <xf numFmtId="2" fontId="18" fillId="0" borderId="7" xfId="0" applyNumberFormat="1" applyFont="1" applyBorder="1" applyAlignment="1">
      <alignment horizontal="center"/>
    </xf>
    <xf numFmtId="0" fontId="21" fillId="3" borderId="19" xfId="2" applyNumberFormat="1" applyFont="1" applyFill="1" applyBorder="1" applyAlignment="1">
      <alignment horizontal="center" vertical="center"/>
    </xf>
    <xf numFmtId="4" fontId="24" fillId="3" borderId="4" xfId="1" applyNumberFormat="1" applyFont="1" applyFill="1" applyBorder="1" applyAlignment="1">
      <alignment horizontal="center" vertical="center"/>
    </xf>
    <xf numFmtId="4" fontId="24" fillId="3" borderId="3" xfId="1" applyNumberFormat="1" applyFont="1" applyFill="1" applyBorder="1" applyAlignment="1">
      <alignment horizontal="center" vertical="center"/>
    </xf>
    <xf numFmtId="3" fontId="24" fillId="3" borderId="3" xfId="1" applyNumberFormat="1" applyFont="1" applyFill="1" applyBorder="1" applyAlignment="1">
      <alignment horizontal="center" vertical="center"/>
    </xf>
    <xf numFmtId="0" fontId="24" fillId="3" borderId="14" xfId="1" applyFont="1" applyFill="1" applyBorder="1" applyAlignment="1">
      <alignment horizontal="left" vertical="center"/>
    </xf>
    <xf numFmtId="0" fontId="10" fillId="0" borderId="0" xfId="0" applyFont="1" applyAlignment="1">
      <alignment vertical="center"/>
    </xf>
    <xf numFmtId="2" fontId="18" fillId="0" borderId="3" xfId="0" applyNumberFormat="1" applyFont="1" applyBorder="1" applyAlignment="1">
      <alignment horizontal="center"/>
    </xf>
    <xf numFmtId="4" fontId="27" fillId="9" borderId="4" xfId="1" applyNumberFormat="1" applyFont="1" applyFill="1" applyBorder="1" applyAlignment="1">
      <alignment horizontal="center" vertical="center"/>
    </xf>
    <xf numFmtId="4" fontId="18" fillId="9" borderId="4" xfId="1" applyNumberFormat="1" applyFont="1" applyFill="1" applyBorder="1" applyAlignment="1">
      <alignment horizontal="center" vertical="center"/>
    </xf>
    <xf numFmtId="4" fontId="18" fillId="9" borderId="3" xfId="1" applyNumberFormat="1" applyFont="1" applyFill="1" applyBorder="1" applyAlignment="1">
      <alignment horizontal="center" vertical="center"/>
    </xf>
    <xf numFmtId="0" fontId="10" fillId="0" borderId="19" xfId="0" applyFont="1" applyBorder="1" applyAlignment="1">
      <alignment vertical="center"/>
    </xf>
    <xf numFmtId="0" fontId="18" fillId="0" borderId="7" xfId="0" applyFont="1" applyBorder="1" applyAlignment="1">
      <alignment horizontal="center" vertical="center"/>
    </xf>
    <xf numFmtId="3" fontId="18" fillId="10" borderId="3" xfId="1" applyNumberFormat="1" applyFont="1" applyFill="1" applyBorder="1" applyAlignment="1">
      <alignment horizontal="center" vertical="center"/>
    </xf>
    <xf numFmtId="14" fontId="18" fillId="11" borderId="3" xfId="1" applyNumberFormat="1" applyFont="1" applyFill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3" fillId="0" borderId="0" xfId="0" applyFont="1"/>
    <xf numFmtId="4" fontId="18" fillId="0" borderId="7" xfId="0" applyNumberFormat="1" applyFont="1" applyBorder="1" applyAlignment="1">
      <alignment horizontal="center" vertical="center"/>
    </xf>
    <xf numFmtId="3" fontId="28" fillId="3" borderId="3" xfId="1" applyNumberFormat="1" applyFont="1" applyFill="1" applyBorder="1" applyAlignment="1">
      <alignment horizontal="center" vertical="center"/>
    </xf>
    <xf numFmtId="4" fontId="18" fillId="0" borderId="5" xfId="0" applyNumberFormat="1" applyFont="1" applyBorder="1" applyAlignment="1">
      <alignment horizontal="center" vertical="center"/>
    </xf>
    <xf numFmtId="14" fontId="18" fillId="10" borderId="3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14" fontId="18" fillId="0" borderId="3" xfId="1" applyNumberFormat="1" applyFont="1" applyFill="1" applyBorder="1" applyAlignment="1">
      <alignment horizontal="center" vertical="center"/>
    </xf>
    <xf numFmtId="0" fontId="0" fillId="0" borderId="5" xfId="0" applyBorder="1"/>
    <xf numFmtId="4" fontId="21" fillId="0" borderId="15" xfId="2" applyNumberFormat="1" applyFont="1" applyFill="1" applyBorder="1" applyAlignment="1">
      <alignment horizontal="center" vertical="center"/>
    </xf>
    <xf numFmtId="0" fontId="24" fillId="9" borderId="3" xfId="1" applyFont="1" applyFill="1" applyBorder="1" applyAlignment="1">
      <alignment horizontal="center" vertical="center"/>
    </xf>
    <xf numFmtId="0" fontId="21" fillId="0" borderId="0" xfId="2" applyFont="1" applyFill="1" applyAlignment="1">
      <alignment vertical="center"/>
    </xf>
    <xf numFmtId="4" fontId="29" fillId="9" borderId="4" xfId="1" applyNumberFormat="1" applyFont="1" applyFill="1" applyBorder="1" applyAlignment="1">
      <alignment horizontal="center" vertical="center"/>
    </xf>
    <xf numFmtId="4" fontId="29" fillId="9" borderId="3" xfId="1" applyNumberFormat="1" applyFont="1" applyFill="1" applyBorder="1" applyAlignment="1">
      <alignment horizontal="center" vertical="center"/>
    </xf>
    <xf numFmtId="3" fontId="29" fillId="9" borderId="3" xfId="1" applyNumberFormat="1" applyFont="1" applyFill="1" applyBorder="1" applyAlignment="1">
      <alignment horizontal="center" vertical="center"/>
    </xf>
    <xf numFmtId="0" fontId="29" fillId="9" borderId="3" xfId="1" applyFont="1" applyFill="1" applyBorder="1" applyAlignment="1">
      <alignment horizontal="center" vertical="center"/>
    </xf>
    <xf numFmtId="0" fontId="29" fillId="9" borderId="14" xfId="1" applyFont="1" applyFill="1" applyBorder="1" applyAlignment="1">
      <alignment horizontal="left" vertical="center"/>
    </xf>
    <xf numFmtId="0" fontId="30" fillId="3" borderId="3" xfId="2" applyFont="1" applyFill="1" applyBorder="1" applyAlignment="1">
      <alignment horizontal="center" vertical="center" wrapText="1"/>
    </xf>
    <xf numFmtId="0" fontId="31" fillId="3" borderId="18" xfId="2" applyFont="1" applyFill="1" applyBorder="1" applyAlignment="1">
      <alignment horizontal="center" vertical="center" wrapText="1"/>
    </xf>
    <xf numFmtId="0" fontId="30" fillId="3" borderId="17" xfId="1" applyFont="1" applyFill="1" applyBorder="1" applyAlignment="1">
      <alignment horizontal="center" vertical="center" wrapText="1"/>
    </xf>
    <xf numFmtId="0" fontId="30" fillId="3" borderId="18" xfId="1" applyFont="1" applyFill="1" applyBorder="1" applyAlignment="1">
      <alignment horizontal="center" vertical="center" wrapText="1"/>
    </xf>
    <xf numFmtId="0" fontId="30" fillId="3" borderId="20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/>
    </xf>
    <xf numFmtId="14" fontId="0" fillId="0" borderId="0" xfId="0" applyNumberFormat="1"/>
    <xf numFmtId="0" fontId="18" fillId="4" borderId="14" xfId="1" applyFont="1" applyFill="1" applyBorder="1" applyAlignment="1">
      <alignment horizontal="left" vertical="center"/>
    </xf>
    <xf numFmtId="14" fontId="18" fillId="12" borderId="3" xfId="1" quotePrefix="1" applyNumberFormat="1" applyFont="1" applyFill="1" applyBorder="1" applyAlignment="1">
      <alignment horizontal="center" vertical="center"/>
    </xf>
    <xf numFmtId="14" fontId="18" fillId="4" borderId="3" xfId="1" applyNumberFormat="1" applyFont="1" applyFill="1" applyBorder="1" applyAlignment="1">
      <alignment horizontal="center" vertical="center"/>
    </xf>
    <xf numFmtId="3" fontId="18" fillId="4" borderId="3" xfId="1" applyNumberFormat="1" applyFont="1" applyFill="1" applyBorder="1" applyAlignment="1">
      <alignment horizontal="center" vertical="center"/>
    </xf>
    <xf numFmtId="4" fontId="18" fillId="4" borderId="3" xfId="1" applyNumberFormat="1" applyFont="1" applyFill="1" applyBorder="1" applyAlignment="1">
      <alignment horizontal="center" vertical="center"/>
    </xf>
    <xf numFmtId="4" fontId="18" fillId="4" borderId="4" xfId="1" applyNumberFormat="1" applyFont="1" applyFill="1" applyBorder="1" applyAlignment="1">
      <alignment horizontal="center" vertical="center"/>
    </xf>
    <xf numFmtId="4" fontId="27" fillId="4" borderId="4" xfId="1" applyNumberFormat="1" applyFont="1" applyFill="1" applyBorder="1" applyAlignment="1">
      <alignment horizontal="center" vertical="center"/>
    </xf>
    <xf numFmtId="2" fontId="18" fillId="4" borderId="3" xfId="0" applyNumberFormat="1" applyFont="1" applyFill="1" applyBorder="1" applyAlignment="1">
      <alignment horizontal="center"/>
    </xf>
    <xf numFmtId="0" fontId="10" fillId="4" borderId="0" xfId="0" applyFont="1" applyFill="1" applyAlignment="1">
      <alignment vertical="center"/>
    </xf>
    <xf numFmtId="0" fontId="26" fillId="4" borderId="19" xfId="0" applyFont="1" applyFill="1" applyBorder="1" applyAlignment="1">
      <alignment vertical="center"/>
    </xf>
    <xf numFmtId="0" fontId="0" fillId="4" borderId="0" xfId="0" applyFill="1"/>
  </cellXfs>
  <cellStyles count="5">
    <cellStyle name="Insatisfaisant" xfId="2" builtinId="27"/>
    <cellStyle name="Milliers 2" xfId="4"/>
    <cellStyle name="Normal" xfId="0" builtinId="0"/>
    <cellStyle name="Normal 2" xfId="3"/>
    <cellStyle name="Titre 1" xfId="1" builtinId="16"/>
  </cellStyles>
  <dxfs count="13"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numFmt numFmtId="4" formatCode="#,##0.00"/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numFmt numFmtId="4" formatCode="#,##0.00"/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numFmt numFmtId="3" formatCode="#,##0"/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5"/>
        <color theme="1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5"/>
        <color rgb="FF000000"/>
        <name val="Calibri"/>
        <scheme val="none"/>
      </font>
      <fill>
        <patternFill patternType="solid">
          <fgColor rgb="FF000000"/>
          <bgColor rgb="FFAEAAAA"/>
        </patternFill>
      </fill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roussel\AppData\Local\Microsoft\Windows\INetCache\Content.Outlook\IY3NA544\R&#233;d2020%20et%20charges%20prev%202021%20%20ASL%20Lindbergh%20V7%2012-10-2021%20(00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tat proprietaires membres"/>
      <sheetName val="charges 2018"/>
      <sheetName val="Répart Prév 2019"/>
      <sheetName val="Rédition 2019"/>
      <sheetName val="Répart REEL 2019"/>
      <sheetName val="Encaiss19"/>
      <sheetName val="répartition crédit 2019"/>
      <sheetName val="répartition 2020"/>
      <sheetName val="previsions-realisation 2020"/>
      <sheetName val="répartition crédit 2020"/>
      <sheetName val="Encaiss2020"/>
      <sheetName val="previsions 2021"/>
      <sheetName val="previsions 2022"/>
      <sheetName val="Feuille de presence"/>
      <sheetName val="appels fonds 2021 normanseine"/>
      <sheetName val="appels fonds 2021 zeta"/>
      <sheetName val="appels fonds 2021 cap terra "/>
      <sheetName val="appels fonds 2021 AIR LOISIRS"/>
      <sheetName val="appels fonds 2021 SCI JOAN"/>
      <sheetName val="Copro SMI-SMG 2021"/>
      <sheetName val="Copro SMI Eau 2020"/>
      <sheetName val="appels fonds 2020 BOURGEOIS"/>
      <sheetName val="appels fonds 2020 normanseine"/>
      <sheetName val="appels fonds 2020 zeta"/>
      <sheetName val="appels fonds 2020 cap terrain"/>
      <sheetName val="Copro Lindbergh SMI-SMG"/>
      <sheetName val="appels fonds 2020 Olivier Perr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2">
          <cell r="I12">
            <v>73.373476293929656</v>
          </cell>
        </row>
        <row r="13">
          <cell r="I13">
            <v>25.902896357827455</v>
          </cell>
        </row>
        <row r="14">
          <cell r="I14">
            <v>153.03301111821074</v>
          </cell>
        </row>
        <row r="15">
          <cell r="I15">
            <v>34.190774031248608</v>
          </cell>
        </row>
        <row r="16">
          <cell r="I16">
            <v>11.690227885684266</v>
          </cell>
        </row>
        <row r="17">
          <cell r="I17">
            <v>67.470856446408973</v>
          </cell>
        </row>
        <row r="18">
          <cell r="I18">
            <v>61.465596972121268</v>
          </cell>
        </row>
        <row r="19">
          <cell r="I19">
            <v>138.25716089456859</v>
          </cell>
        </row>
      </sheetData>
      <sheetData sheetId="10"/>
      <sheetData sheetId="11">
        <row r="26">
          <cell r="D26">
            <v>4393.6000000000004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ables/table1.xml><?xml version="1.0" encoding="utf-8"?>
<table xmlns="http://schemas.openxmlformats.org/spreadsheetml/2006/main" id="1" name="Tableau142851041421687" displayName="Tableau142851041421687" ref="A9:H25" totalsRowShown="0" headerRowDxfId="12" dataDxfId="11" headerRowBorderDxfId="9" tableBorderDxfId="10" totalsRowBorderDxfId="8" headerRowCellStyle="Insatisfaisant" dataCellStyle="Insatisfaisant">
  <autoFilter ref="A9:H25"/>
  <tableColumns count="8">
    <tableColumn id="1" name="Entreprise" dataDxfId="7" dataCellStyle="Titre 1"/>
    <tableColumn id="12" name="Date acquisition" dataDxfId="6" dataCellStyle="Titre 1"/>
    <tableColumn id="16" name="N° Parcelle" dataDxfId="5" dataCellStyle="Titre 1"/>
    <tableColumn id="10" name="Surface hors parties communes m²" dataDxfId="4" dataCellStyle="Titre 1"/>
    <tableColumn id="2" name="Surface  totale m²" dataDxfId="3" dataCellStyle="Titre 1"/>
    <tableColumn id="7" name="Montant total TTC € à répartir" dataDxfId="2" dataCellStyle="Titre 1"/>
    <tableColumn id="6" name="Montant € TTC par parcelle" dataDxfId="1" dataCellStyle="Titre 1"/>
    <tableColumn id="3" name="Crédit solde 2020 TTC_x000a_à déduire" dataDxfId="0" dataCellStyle="Insatisfaisant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43"/>
  <sheetViews>
    <sheetView tabSelected="1" topLeftCell="A8" zoomScaleNormal="100" zoomScaleSheetLayoutView="75" workbookViewId="0">
      <selection activeCell="G31" sqref="G31"/>
    </sheetView>
  </sheetViews>
  <sheetFormatPr baseColWidth="10" defaultRowHeight="13.2" x14ac:dyDescent="0.25"/>
  <cols>
    <col min="1" max="1" width="39.109375" style="2" customWidth="1"/>
    <col min="2" max="2" width="18.33203125" style="2" customWidth="1"/>
    <col min="3" max="3" width="15.33203125" style="2" customWidth="1"/>
    <col min="4" max="4" width="21.44140625" style="2" customWidth="1"/>
    <col min="5" max="5" width="15.5546875" style="2" bestFit="1" customWidth="1"/>
    <col min="6" max="6" width="13.6640625" style="2" bestFit="1" customWidth="1"/>
    <col min="7" max="7" width="15.5546875" style="2" bestFit="1" customWidth="1"/>
    <col min="8" max="8" width="31.44140625" style="2" customWidth="1"/>
    <col min="9" max="10" width="11.5546875" style="2"/>
    <col min="11" max="11" width="12" style="2" customWidth="1"/>
    <col min="12" max="16384" width="11.5546875" style="2"/>
  </cols>
  <sheetData>
    <row r="2" spans="1:15" x14ac:dyDescent="0.25">
      <c r="A2" s="1">
        <v>44368</v>
      </c>
    </row>
    <row r="5" spans="1:15" ht="12.75" customHeight="1" x14ac:dyDescent="0.25">
      <c r="A5" s="3" t="s">
        <v>0</v>
      </c>
      <c r="B5" s="3"/>
      <c r="C5" s="3"/>
      <c r="D5" s="3"/>
      <c r="E5" s="3"/>
      <c r="F5" s="3"/>
      <c r="G5" s="3"/>
      <c r="H5" s="3"/>
      <c r="I5" s="4"/>
      <c r="J5" s="4"/>
      <c r="K5" s="4"/>
    </row>
    <row r="6" spans="1:15" ht="23.25" customHeight="1" x14ac:dyDescent="0.25">
      <c r="A6" s="3"/>
      <c r="B6" s="3"/>
      <c r="C6" s="3"/>
      <c r="D6" s="3"/>
      <c r="E6" s="3"/>
      <c r="F6" s="3"/>
      <c r="G6" s="3"/>
      <c r="H6" s="3"/>
      <c r="I6" s="4"/>
      <c r="J6" s="4"/>
      <c r="K6" s="4"/>
    </row>
    <row r="7" spans="1:15" x14ac:dyDescent="0.25">
      <c r="A7" s="5"/>
      <c r="B7" s="5"/>
      <c r="C7" s="5"/>
      <c r="D7" s="5"/>
    </row>
    <row r="8" spans="1:15" ht="13.8" x14ac:dyDescent="0.25">
      <c r="A8" s="6"/>
      <c r="B8" s="7"/>
      <c r="C8" s="8" t="s">
        <v>1</v>
      </c>
      <c r="D8" s="8"/>
      <c r="E8" s="9" t="s">
        <v>2</v>
      </c>
      <c r="F8" s="9"/>
      <c r="G8" s="9"/>
      <c r="I8" s="10" t="s">
        <v>3</v>
      </c>
      <c r="J8" s="10"/>
      <c r="K8" s="10"/>
      <c r="L8" s="10"/>
      <c r="M8" s="10"/>
      <c r="N8" s="10"/>
      <c r="O8" s="10"/>
    </row>
    <row r="9" spans="1:15" ht="15.6" x14ac:dyDescent="0.25">
      <c r="A9" s="11" t="s">
        <v>4</v>
      </c>
      <c r="B9" s="11" t="s">
        <v>5</v>
      </c>
      <c r="C9" s="11" t="s">
        <v>6</v>
      </c>
      <c r="D9" s="12" t="s">
        <v>7</v>
      </c>
      <c r="E9" s="13" t="s">
        <v>8</v>
      </c>
      <c r="F9" s="13" t="str">
        <f>C9</f>
        <v>TVA</v>
      </c>
      <c r="G9" s="13" t="str">
        <f>D9</f>
        <v>€ TTC</v>
      </c>
      <c r="H9" s="14" t="s">
        <v>9</v>
      </c>
    </row>
    <row r="10" spans="1:15" ht="15" x14ac:dyDescent="0.25">
      <c r="A10" s="15" t="s">
        <v>10</v>
      </c>
      <c r="B10" s="16">
        <f>200</f>
        <v>200</v>
      </c>
      <c r="C10" s="16">
        <f>B10*20%</f>
        <v>40</v>
      </c>
      <c r="D10" s="17">
        <f>C10+B10</f>
        <v>240</v>
      </c>
      <c r="E10" s="18">
        <v>0</v>
      </c>
      <c r="F10" s="18">
        <f>E10*20%</f>
        <v>0</v>
      </c>
      <c r="G10" s="19">
        <f>E10+F10</f>
        <v>0</v>
      </c>
      <c r="H10" s="20"/>
    </row>
    <row r="11" spans="1:15" ht="15" x14ac:dyDescent="0.25">
      <c r="A11" s="15" t="s">
        <v>11</v>
      </c>
      <c r="B11" s="21">
        <v>200</v>
      </c>
      <c r="C11" s="16">
        <v>40</v>
      </c>
      <c r="D11" s="17">
        <f>B11+C11</f>
        <v>240</v>
      </c>
      <c r="E11" s="18">
        <v>0</v>
      </c>
      <c r="F11" s="18">
        <f t="shared" ref="F11:F23" si="0">E11*20%</f>
        <v>0</v>
      </c>
      <c r="G11" s="19">
        <f>E11+F11</f>
        <v>0</v>
      </c>
      <c r="H11" s="20"/>
    </row>
    <row r="12" spans="1:15" ht="15" x14ac:dyDescent="0.25">
      <c r="A12" s="15" t="s">
        <v>12</v>
      </c>
      <c r="B12" s="21">
        <v>250</v>
      </c>
      <c r="C12" s="16">
        <f t="shared" ref="C12:C18" si="1">B12*20%</f>
        <v>50</v>
      </c>
      <c r="D12" s="17">
        <f t="shared" ref="D12:D23" si="2">C12+B12</f>
        <v>300</v>
      </c>
      <c r="E12" s="22">
        <f>B12</f>
        <v>250</v>
      </c>
      <c r="F12" s="22">
        <f t="shared" si="0"/>
        <v>50</v>
      </c>
      <c r="G12" s="23">
        <f>O12</f>
        <v>349.23</v>
      </c>
      <c r="H12" s="24" t="s">
        <v>13</v>
      </c>
      <c r="I12" s="2">
        <v>74.739999999999995</v>
      </c>
      <c r="J12" s="2">
        <v>59.87</v>
      </c>
      <c r="K12" s="2">
        <v>43.02</v>
      </c>
      <c r="L12" s="2">
        <v>40.86</v>
      </c>
      <c r="M12" s="2">
        <v>56.71</v>
      </c>
      <c r="N12" s="2">
        <v>74.03</v>
      </c>
      <c r="O12" s="25">
        <f>SUM(I12:N12)</f>
        <v>349.23</v>
      </c>
    </row>
    <row r="13" spans="1:15" ht="15" x14ac:dyDescent="0.25">
      <c r="A13" s="26" t="s">
        <v>14</v>
      </c>
      <c r="B13" s="16"/>
      <c r="C13" s="16">
        <f t="shared" si="1"/>
        <v>0</v>
      </c>
      <c r="D13" s="17">
        <f t="shared" si="2"/>
        <v>0</v>
      </c>
      <c r="E13" s="18">
        <v>0</v>
      </c>
      <c r="F13" s="18">
        <f t="shared" si="0"/>
        <v>0</v>
      </c>
      <c r="G13" s="19">
        <f>E13+F13</f>
        <v>0</v>
      </c>
      <c r="H13" s="20"/>
    </row>
    <row r="14" spans="1:15" ht="39.6" x14ac:dyDescent="0.25">
      <c r="A14" s="27" t="s">
        <v>15</v>
      </c>
      <c r="B14" s="28">
        <v>840</v>
      </c>
      <c r="C14" s="16">
        <f t="shared" si="1"/>
        <v>168</v>
      </c>
      <c r="D14" s="17">
        <f t="shared" si="2"/>
        <v>1008</v>
      </c>
      <c r="E14" s="18">
        <v>435</v>
      </c>
      <c r="F14" s="18">
        <f t="shared" si="0"/>
        <v>87</v>
      </c>
      <c r="G14" s="19">
        <f>E14+F14</f>
        <v>522</v>
      </c>
      <c r="H14" s="20" t="s">
        <v>16</v>
      </c>
    </row>
    <row r="15" spans="1:15" ht="15" x14ac:dyDescent="0.25">
      <c r="A15" s="27" t="s">
        <v>17</v>
      </c>
      <c r="B15" s="28">
        <v>1523</v>
      </c>
      <c r="C15" s="16">
        <f t="shared" si="1"/>
        <v>304.60000000000002</v>
      </c>
      <c r="D15" s="17">
        <f t="shared" si="2"/>
        <v>1827.6</v>
      </c>
      <c r="E15" s="18">
        <f>G15/1.2</f>
        <v>649.95833333333337</v>
      </c>
      <c r="F15" s="18">
        <f>E15*20%</f>
        <v>129.99166666666667</v>
      </c>
      <c r="G15" s="18">
        <v>779.95</v>
      </c>
      <c r="H15" s="20" t="s">
        <v>18</v>
      </c>
    </row>
    <row r="16" spans="1:15" ht="15" x14ac:dyDescent="0.25">
      <c r="A16" s="29" t="s">
        <v>19</v>
      </c>
      <c r="B16" s="30"/>
      <c r="C16" s="31"/>
      <c r="D16" s="32"/>
      <c r="E16" s="33">
        <v>0</v>
      </c>
      <c r="F16" s="33">
        <f t="shared" si="0"/>
        <v>0</v>
      </c>
      <c r="G16" s="34">
        <f>E16+F16</f>
        <v>0</v>
      </c>
      <c r="H16" s="35" t="s">
        <v>20</v>
      </c>
      <c r="I16" s="2">
        <v>2022</v>
      </c>
    </row>
    <row r="17" spans="1:8" ht="15" x14ac:dyDescent="0.25">
      <c r="A17" s="26" t="s">
        <v>21</v>
      </c>
      <c r="B17" s="36">
        <v>40</v>
      </c>
      <c r="C17" s="16"/>
      <c r="D17" s="17">
        <f t="shared" si="2"/>
        <v>40</v>
      </c>
      <c r="E17" s="18">
        <f>B17</f>
        <v>40</v>
      </c>
      <c r="F17" s="18">
        <f t="shared" si="0"/>
        <v>8</v>
      </c>
      <c r="G17" s="19">
        <f>E17+F17</f>
        <v>48</v>
      </c>
      <c r="H17" s="20"/>
    </row>
    <row r="18" spans="1:8" ht="39.6" x14ac:dyDescent="0.25">
      <c r="A18" s="26" t="s">
        <v>22</v>
      </c>
      <c r="B18" s="36">
        <v>235</v>
      </c>
      <c r="C18" s="16">
        <f t="shared" si="1"/>
        <v>47</v>
      </c>
      <c r="D18" s="17">
        <v>280</v>
      </c>
      <c r="E18" s="18">
        <v>142.08000000000001</v>
      </c>
      <c r="F18" s="18">
        <f t="shared" si="0"/>
        <v>28.416000000000004</v>
      </c>
      <c r="G18" s="19">
        <f>E18+F18</f>
        <v>170.49600000000001</v>
      </c>
      <c r="H18" s="20" t="s">
        <v>23</v>
      </c>
    </row>
    <row r="19" spans="1:8" ht="26.4" x14ac:dyDescent="0.25">
      <c r="A19" s="26" t="s">
        <v>22</v>
      </c>
      <c r="B19" s="36"/>
      <c r="C19" s="16"/>
      <c r="D19" s="17"/>
      <c r="E19" s="18">
        <v>136.68</v>
      </c>
      <c r="F19" s="18">
        <f t="shared" si="0"/>
        <v>27.336000000000002</v>
      </c>
      <c r="G19" s="19">
        <f>E19+F19</f>
        <v>164.01600000000002</v>
      </c>
      <c r="H19" s="24" t="s">
        <v>24</v>
      </c>
    </row>
    <row r="20" spans="1:8" ht="15" x14ac:dyDescent="0.25">
      <c r="A20" s="26" t="s">
        <v>25</v>
      </c>
      <c r="B20" s="36">
        <v>0</v>
      </c>
      <c r="C20" s="16"/>
      <c r="D20" s="17">
        <v>66</v>
      </c>
      <c r="E20" s="18">
        <f>G20/1.2</f>
        <v>0.17499999999999999</v>
      </c>
      <c r="F20" s="18">
        <f>G20-E20</f>
        <v>3.5000000000000003E-2</v>
      </c>
      <c r="G20" s="19">
        <v>0.21</v>
      </c>
      <c r="H20" s="20"/>
    </row>
    <row r="21" spans="1:8" ht="15" x14ac:dyDescent="0.25">
      <c r="A21" s="26" t="s">
        <v>26</v>
      </c>
      <c r="B21" s="36">
        <v>160</v>
      </c>
      <c r="C21" s="16">
        <f>B21*0.2</f>
        <v>32</v>
      </c>
      <c r="D21" s="17">
        <f t="shared" si="2"/>
        <v>192</v>
      </c>
      <c r="E21" s="18">
        <f>G21-F21</f>
        <v>181.3</v>
      </c>
      <c r="F21" s="18">
        <v>16.309999999999999</v>
      </c>
      <c r="G21" s="19">
        <v>197.61</v>
      </c>
      <c r="H21" s="20" t="s">
        <v>27</v>
      </c>
    </row>
    <row r="22" spans="1:8" ht="15" x14ac:dyDescent="0.25">
      <c r="A22" s="26" t="s">
        <v>28</v>
      </c>
      <c r="B22" s="36"/>
      <c r="C22" s="16"/>
      <c r="D22" s="17" t="s">
        <v>29</v>
      </c>
      <c r="E22" s="37"/>
      <c r="F22" s="18"/>
      <c r="G22" s="19">
        <v>109.85</v>
      </c>
      <c r="H22" s="20" t="s">
        <v>30</v>
      </c>
    </row>
    <row r="23" spans="1:8" ht="15" x14ac:dyDescent="0.25">
      <c r="A23" s="26" t="s">
        <v>31</v>
      </c>
      <c r="B23" s="36">
        <v>200</v>
      </c>
      <c r="C23" s="16"/>
      <c r="D23" s="17">
        <f t="shared" si="2"/>
        <v>200</v>
      </c>
      <c r="E23" s="18">
        <f>B23</f>
        <v>200</v>
      </c>
      <c r="F23" s="18">
        <f t="shared" si="0"/>
        <v>40</v>
      </c>
      <c r="G23" s="19">
        <f>E23+F23</f>
        <v>240</v>
      </c>
      <c r="H23" s="20"/>
    </row>
    <row r="24" spans="1:8" ht="15" x14ac:dyDescent="0.25">
      <c r="A24" s="26" t="s">
        <v>32</v>
      </c>
      <c r="B24" s="36"/>
      <c r="C24" s="16"/>
      <c r="D24" s="38"/>
      <c r="E24" s="18">
        <f>60+60.47</f>
        <v>120.47</v>
      </c>
      <c r="F24" s="18">
        <f>24.09+2.56</f>
        <v>26.65</v>
      </c>
      <c r="G24" s="19">
        <f>E24+F24</f>
        <v>147.12</v>
      </c>
      <c r="H24" s="20" t="s">
        <v>33</v>
      </c>
    </row>
    <row r="25" spans="1:8" ht="15" x14ac:dyDescent="0.25">
      <c r="A25" s="39" t="s">
        <v>29</v>
      </c>
      <c r="B25" s="36"/>
      <c r="C25" s="16"/>
      <c r="D25" s="38"/>
      <c r="E25" s="18" t="s">
        <v>29</v>
      </c>
      <c r="F25" s="18" t="s">
        <v>29</v>
      </c>
      <c r="G25" s="19" t="s">
        <v>34</v>
      </c>
      <c r="H25" s="20"/>
    </row>
    <row r="26" spans="1:8" ht="15.6" thickBot="1" x14ac:dyDescent="0.3">
      <c r="A26" s="40"/>
      <c r="B26" s="41">
        <f>SUM(B10:B23)</f>
        <v>3648</v>
      </c>
      <c r="C26" s="41">
        <f>SUM(C10:C24)</f>
        <v>681.6</v>
      </c>
      <c r="D26" s="41">
        <f>SUM(D10:D23)</f>
        <v>4393.6000000000004</v>
      </c>
      <c r="E26" s="42">
        <f>SUM(E10:E25)</f>
        <v>2155.6633333333334</v>
      </c>
      <c r="F26" s="42">
        <f>SUM(F10:F25)</f>
        <v>413.73866666666669</v>
      </c>
      <c r="G26" s="43">
        <f>SUM(G10:G25)</f>
        <v>2728.482</v>
      </c>
      <c r="H26" s="44"/>
    </row>
    <row r="27" spans="1:8" ht="15.6" customHeight="1" x14ac:dyDescent="0.25">
      <c r="A27" s="45" t="s">
        <v>29</v>
      </c>
      <c r="B27" s="46"/>
      <c r="C27" s="46"/>
      <c r="D27" s="47" t="s">
        <v>29</v>
      </c>
      <c r="G27" s="48" t="s">
        <v>29</v>
      </c>
    </row>
    <row r="28" spans="1:8" ht="16.2" thickBot="1" x14ac:dyDescent="0.3">
      <c r="A28" s="49"/>
      <c r="B28" s="50"/>
      <c r="C28" s="50"/>
      <c r="D28" s="51" t="s">
        <v>29</v>
      </c>
      <c r="E28" s="25" t="s">
        <v>35</v>
      </c>
      <c r="G28" s="52" t="s">
        <v>29</v>
      </c>
    </row>
    <row r="29" spans="1:8" x14ac:dyDescent="0.25">
      <c r="A29" s="53"/>
      <c r="B29" s="54"/>
      <c r="C29" s="54"/>
      <c r="D29" s="54"/>
      <c r="E29" s="2" t="s">
        <v>36</v>
      </c>
      <c r="G29" s="48">
        <f>'previsions 2021 (2)'!G26-'répartition 2021'!J25</f>
        <v>-1099.7340000000008</v>
      </c>
    </row>
    <row r="30" spans="1:8" ht="31.2" customHeight="1" x14ac:dyDescent="0.3">
      <c r="A30" s="55" t="s">
        <v>29</v>
      </c>
      <c r="B30" s="56"/>
      <c r="C30" s="56"/>
      <c r="D30" s="57" t="s">
        <v>29</v>
      </c>
    </row>
    <row r="31" spans="1:8" x14ac:dyDescent="0.25">
      <c r="B31" s="54">
        <v>2020</v>
      </c>
      <c r="C31" s="54"/>
      <c r="D31" s="54">
        <v>2021</v>
      </c>
    </row>
    <row r="32" spans="1:8" ht="15" x14ac:dyDescent="0.25">
      <c r="B32" s="16">
        <f>200</f>
        <v>200</v>
      </c>
      <c r="D32" s="16">
        <f>200</f>
        <v>200</v>
      </c>
    </row>
    <row r="33" spans="2:5" ht="15" x14ac:dyDescent="0.25">
      <c r="B33" s="21">
        <v>200</v>
      </c>
      <c r="D33" s="21">
        <v>200</v>
      </c>
    </row>
    <row r="34" spans="2:5" ht="15" x14ac:dyDescent="0.25">
      <c r="B34" s="21">
        <v>250</v>
      </c>
      <c r="D34" s="21">
        <v>250</v>
      </c>
    </row>
    <row r="35" spans="2:5" ht="15" x14ac:dyDescent="0.25">
      <c r="B35" s="16"/>
      <c r="C35" s="52"/>
      <c r="D35" s="16"/>
    </row>
    <row r="36" spans="2:5" ht="15" x14ac:dyDescent="0.25">
      <c r="B36" s="28">
        <v>420</v>
      </c>
      <c r="D36" s="28">
        <v>840</v>
      </c>
    </row>
    <row r="37" spans="2:5" ht="15" x14ac:dyDescent="0.25">
      <c r="B37" s="28">
        <v>1522.5</v>
      </c>
      <c r="D37" s="28">
        <v>1523</v>
      </c>
    </row>
    <row r="38" spans="2:5" ht="15" x14ac:dyDescent="0.25">
      <c r="B38" s="36">
        <v>40</v>
      </c>
      <c r="D38" s="36">
        <v>40</v>
      </c>
    </row>
    <row r="39" spans="2:5" ht="15" x14ac:dyDescent="0.25">
      <c r="B39" s="36">
        <f>D39/1.2</f>
        <v>195.83333333333334</v>
      </c>
      <c r="D39" s="36">
        <v>235</v>
      </c>
    </row>
    <row r="40" spans="2:5" ht="15" x14ac:dyDescent="0.25">
      <c r="B40" s="36">
        <v>0</v>
      </c>
      <c r="D40" s="36">
        <v>0</v>
      </c>
    </row>
    <row r="41" spans="2:5" ht="15" x14ac:dyDescent="0.25">
      <c r="B41" s="36">
        <f>D41/1.2</f>
        <v>133.33333333333334</v>
      </c>
      <c r="D41" s="36">
        <v>160</v>
      </c>
    </row>
    <row r="42" spans="2:5" ht="15" x14ac:dyDescent="0.25">
      <c r="B42" s="36">
        <v>200</v>
      </c>
      <c r="D42" s="36">
        <v>200</v>
      </c>
    </row>
    <row r="43" spans="2:5" x14ac:dyDescent="0.25">
      <c r="B43" s="37">
        <f>SUM(B32:B42)</f>
        <v>3161.666666666667</v>
      </c>
      <c r="D43" s="37">
        <f>SUM(D32:D42)</f>
        <v>3648</v>
      </c>
      <c r="E43" s="52">
        <f>D43-B43</f>
        <v>486.33333333333303</v>
      </c>
    </row>
  </sheetData>
  <mergeCells count="4">
    <mergeCell ref="A5:H6"/>
    <mergeCell ref="E8:G8"/>
    <mergeCell ref="I8:O8"/>
    <mergeCell ref="A30:C30"/>
  </mergeCells>
  <printOptions horizontalCentered="1"/>
  <pageMargins left="0.25" right="0.25" top="0.75" bottom="0.75" header="0.3" footer="0.3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N28"/>
  <sheetViews>
    <sheetView view="pageBreakPreview" topLeftCell="A10" zoomScaleNormal="100" zoomScaleSheetLayoutView="100" workbookViewId="0">
      <pane xSplit="1" topLeftCell="D1" activePane="topRight" state="frozen"/>
      <selection activeCell="A9" sqref="A9"/>
      <selection pane="topRight" activeCell="A19" sqref="A19:IV19"/>
    </sheetView>
  </sheetViews>
  <sheetFormatPr baseColWidth="10" defaultRowHeight="13.2" x14ac:dyDescent="0.25"/>
  <cols>
    <col min="1" max="1" width="37.33203125" customWidth="1"/>
    <col min="2" max="2" width="31.6640625" customWidth="1"/>
    <col min="3" max="3" width="17.6640625" customWidth="1"/>
    <col min="4" max="4" width="20.5546875" customWidth="1"/>
    <col min="5" max="5" width="14.5546875" customWidth="1"/>
    <col min="6" max="6" width="18.33203125" customWidth="1"/>
    <col min="7" max="8" width="15.6640625" customWidth="1"/>
    <col min="9" max="9" width="15.6640625" hidden="1" customWidth="1"/>
    <col min="10" max="10" width="15.6640625" customWidth="1"/>
  </cols>
  <sheetData>
    <row r="4" spans="1:12" x14ac:dyDescent="0.25">
      <c r="A4" s="136">
        <v>44384</v>
      </c>
    </row>
    <row r="6" spans="1:12" ht="30" customHeight="1" x14ac:dyDescent="0.25">
      <c r="A6" s="135" t="s">
        <v>29</v>
      </c>
      <c r="B6" s="135"/>
      <c r="C6" s="135"/>
      <c r="D6" s="134" t="s">
        <v>74</v>
      </c>
      <c r="E6" s="134"/>
      <c r="F6" s="134"/>
      <c r="G6" s="134"/>
      <c r="H6" s="134"/>
      <c r="I6" s="134"/>
      <c r="J6" s="134"/>
    </row>
    <row r="7" spans="1:12" x14ac:dyDescent="0.25">
      <c r="C7" s="133"/>
      <c r="D7" s="133"/>
      <c r="G7" s="133"/>
    </row>
    <row r="8" spans="1:12" x14ac:dyDescent="0.25">
      <c r="C8" s="133"/>
      <c r="D8" s="133"/>
      <c r="G8" s="133"/>
    </row>
    <row r="9" spans="1:12" ht="101.25" customHeight="1" x14ac:dyDescent="0.25">
      <c r="A9" s="132" t="s">
        <v>73</v>
      </c>
      <c r="B9" s="131" t="s">
        <v>72</v>
      </c>
      <c r="C9" s="131" t="s">
        <v>71</v>
      </c>
      <c r="D9" s="131" t="s">
        <v>70</v>
      </c>
      <c r="E9" s="131" t="s">
        <v>69</v>
      </c>
      <c r="F9" s="131" t="s">
        <v>68</v>
      </c>
      <c r="G9" s="130" t="s">
        <v>67</v>
      </c>
      <c r="H9" s="129" t="s">
        <v>66</v>
      </c>
      <c r="I9" s="128" t="s">
        <v>65</v>
      </c>
      <c r="J9" s="128" t="s">
        <v>64</v>
      </c>
    </row>
    <row r="10" spans="1:12" ht="19.8" x14ac:dyDescent="0.25">
      <c r="A10" s="127"/>
      <c r="B10" s="126"/>
      <c r="C10" s="126"/>
      <c r="D10" s="125"/>
      <c r="E10" s="124"/>
      <c r="F10" s="124"/>
      <c r="G10" s="123"/>
      <c r="H10" s="122"/>
    </row>
    <row r="11" spans="1:12" ht="19.8" x14ac:dyDescent="0.25">
      <c r="A11" s="89"/>
      <c r="B11" s="83"/>
      <c r="C11" s="83"/>
      <c r="D11" s="82"/>
      <c r="E11" s="121"/>
      <c r="F11" s="104"/>
      <c r="G11" s="103"/>
      <c r="H11" s="120"/>
      <c r="I11" s="119"/>
      <c r="J11" s="119"/>
    </row>
    <row r="12" spans="1:12" ht="15.6" x14ac:dyDescent="0.3">
      <c r="A12" s="89" t="s">
        <v>63</v>
      </c>
      <c r="B12" s="114">
        <v>43159</v>
      </c>
      <c r="C12" s="83" t="s">
        <v>62</v>
      </c>
      <c r="D12" s="88">
        <v>2031</v>
      </c>
      <c r="E12" s="88">
        <v>2031</v>
      </c>
      <c r="F12" s="104">
        <f>'[1]previsions 2021'!$D$26</f>
        <v>4393.6000000000004</v>
      </c>
      <c r="G12" s="103">
        <f>F12/$D$25*D12</f>
        <v>570.18540575079874</v>
      </c>
      <c r="H12" s="102">
        <f>'[1]répartition crédit 2020'!$I12</f>
        <v>73.373476293929656</v>
      </c>
      <c r="I12" s="101" t="e">
        <f>#REF!</f>
        <v>#REF!</v>
      </c>
      <c r="J12" s="101">
        <f>G12-H12</f>
        <v>496.81192945686905</v>
      </c>
      <c r="K12" s="110" t="s">
        <v>61</v>
      </c>
    </row>
    <row r="13" spans="1:12" ht="15.6" x14ac:dyDescent="0.3">
      <c r="A13" s="89" t="s">
        <v>60</v>
      </c>
      <c r="B13" s="118">
        <v>43364</v>
      </c>
      <c r="C13" s="83" t="s">
        <v>59</v>
      </c>
      <c r="D13" s="88">
        <v>717</v>
      </c>
      <c r="E13" s="88">
        <v>717</v>
      </c>
      <c r="F13" s="104">
        <f>'[1]previsions 2021'!$D$26</f>
        <v>4393.6000000000004</v>
      </c>
      <c r="G13" s="103">
        <f>F13/$D$25*D13</f>
        <v>201.29145047923325</v>
      </c>
      <c r="H13" s="102">
        <f>'[1]répartition crédit 2020'!$I13</f>
        <v>25.902896357827455</v>
      </c>
      <c r="I13" s="111" t="e">
        <f>#REF!+#REF!</f>
        <v>#REF!</v>
      </c>
      <c r="J13" s="101">
        <f>G13-H13</f>
        <v>175.3885541214058</v>
      </c>
      <c r="K13" s="117" t="s">
        <v>58</v>
      </c>
      <c r="L13" s="115"/>
    </row>
    <row r="14" spans="1:12" ht="15.6" x14ac:dyDescent="0.3">
      <c r="A14" s="89" t="s">
        <v>57</v>
      </c>
      <c r="B14" s="114">
        <v>43364</v>
      </c>
      <c r="C14" s="83" t="s">
        <v>56</v>
      </c>
      <c r="D14" s="88">
        <v>4236</v>
      </c>
      <c r="E14" s="88">
        <v>4236</v>
      </c>
      <c r="F14" s="104">
        <f>'[1]previsions 2021'!$D$26</f>
        <v>4393.6000000000004</v>
      </c>
      <c r="G14" s="103">
        <f>F14/$D$25*D14</f>
        <v>1189.2197827476039</v>
      </c>
      <c r="H14" s="102">
        <f>'[1]répartition crédit 2020'!$I14</f>
        <v>153.03301111821074</v>
      </c>
      <c r="I14" s="109"/>
      <c r="J14" s="101">
        <f>G14-H14</f>
        <v>1036.1867716293932</v>
      </c>
      <c r="K14" s="116"/>
      <c r="L14" s="115"/>
    </row>
    <row r="15" spans="1:12" ht="15.6" x14ac:dyDescent="0.3">
      <c r="A15" s="89" t="s">
        <v>51</v>
      </c>
      <c r="B15" s="114" t="s">
        <v>55</v>
      </c>
      <c r="C15" s="83" t="s">
        <v>53</v>
      </c>
      <c r="D15" s="88" t="s">
        <v>29</v>
      </c>
      <c r="E15" s="88" t="s">
        <v>29</v>
      </c>
      <c r="F15" s="104">
        <f>'[1]previsions 2021'!$D$26</f>
        <v>4393.6000000000004</v>
      </c>
      <c r="G15" s="103" t="s">
        <v>29</v>
      </c>
      <c r="H15" s="102">
        <f>'[1]répartition crédit 2020'!$I15</f>
        <v>34.190774031248608</v>
      </c>
      <c r="I15" s="113"/>
      <c r="J15" s="101">
        <f>-'répartition 2021'!$H15</f>
        <v>-34.190774031248608</v>
      </c>
    </row>
    <row r="16" spans="1:12" ht="15.6" x14ac:dyDescent="0.3">
      <c r="A16" s="89" t="s">
        <v>54</v>
      </c>
      <c r="B16" s="108">
        <v>44102</v>
      </c>
      <c r="C16" s="83" t="s">
        <v>53</v>
      </c>
      <c r="D16" s="88">
        <v>1270</v>
      </c>
      <c r="E16" s="112">
        <v>1270</v>
      </c>
      <c r="F16" s="104">
        <f>'[1]previsions 2021'!$D$26</f>
        <v>4393.6000000000004</v>
      </c>
      <c r="G16" s="103">
        <f>F16/$D$25*D16</f>
        <v>356.54134185303519</v>
      </c>
      <c r="H16" s="102">
        <f>'[1]répartition crédit 2020'!$I16</f>
        <v>11.690227885684266</v>
      </c>
      <c r="I16" s="111"/>
      <c r="J16" s="101">
        <f>G16-H16</f>
        <v>344.8511139673509</v>
      </c>
      <c r="K16" s="110" t="s">
        <v>52</v>
      </c>
    </row>
    <row r="17" spans="1:14" ht="15.6" x14ac:dyDescent="0.3">
      <c r="A17" s="89" t="s">
        <v>51</v>
      </c>
      <c r="B17" s="108" t="s">
        <v>50</v>
      </c>
      <c r="C17" s="83" t="s">
        <v>48</v>
      </c>
      <c r="D17" s="107" t="s">
        <v>29</v>
      </c>
      <c r="E17" s="107" t="s">
        <v>29</v>
      </c>
      <c r="F17" s="104">
        <f>'[1]previsions 2021'!$D$26</f>
        <v>4393.6000000000004</v>
      </c>
      <c r="G17" s="103" t="s">
        <v>29</v>
      </c>
      <c r="H17" s="102">
        <f>'[1]répartition crédit 2020'!$I17</f>
        <v>67.470856446408973</v>
      </c>
      <c r="I17" s="109"/>
      <c r="J17" s="101">
        <f>-'répartition 2021'!$H17</f>
        <v>-67.470856446408973</v>
      </c>
    </row>
    <row r="18" spans="1:14" ht="15.6" x14ac:dyDescent="0.3">
      <c r="A18" s="89" t="s">
        <v>49</v>
      </c>
      <c r="B18" s="108">
        <v>44021</v>
      </c>
      <c r="C18" s="83" t="s">
        <v>48</v>
      </c>
      <c r="D18" s="107">
        <v>3569</v>
      </c>
      <c r="E18" s="107">
        <v>3569</v>
      </c>
      <c r="F18" s="104">
        <f>'[1]previsions 2021'!$D$26</f>
        <v>4393.6000000000004</v>
      </c>
      <c r="G18" s="103">
        <f>F18/$D$25*D18</f>
        <v>1001.9653929712462</v>
      </c>
      <c r="H18" s="102">
        <f>'[1]répartition crédit 2020'!$I18</f>
        <v>61.465596972121268</v>
      </c>
      <c r="I18" s="106"/>
      <c r="J18" s="101">
        <f>G18-H18</f>
        <v>940.4997959991249</v>
      </c>
      <c r="K18" s="105" t="s">
        <v>47</v>
      </c>
      <c r="L18" s="100"/>
      <c r="M18" s="100"/>
      <c r="N18" s="100"/>
    </row>
    <row r="19" spans="1:14" s="147" customFormat="1" ht="15.6" x14ac:dyDescent="0.3">
      <c r="A19" s="137" t="s">
        <v>46</v>
      </c>
      <c r="B19" s="138" t="s">
        <v>45</v>
      </c>
      <c r="C19" s="139" t="s">
        <v>44</v>
      </c>
      <c r="D19" s="140">
        <v>3827</v>
      </c>
      <c r="E19" s="140">
        <v>3827</v>
      </c>
      <c r="F19" s="141">
        <f>'[1]previsions 2021'!$D$26</f>
        <v>4393.6000000000004</v>
      </c>
      <c r="G19" s="142">
        <f>F19/$D$25*D19</f>
        <v>1074.3966261980831</v>
      </c>
      <c r="H19" s="143">
        <f>'[1]répartition crédit 2020'!$I19</f>
        <v>138.25716089456859</v>
      </c>
      <c r="I19" s="144" t="e">
        <f>#REF!</f>
        <v>#REF!</v>
      </c>
      <c r="J19" s="144">
        <f>G19-H19</f>
        <v>936.1394653035145</v>
      </c>
      <c r="K19" s="145" t="s">
        <v>43</v>
      </c>
      <c r="L19" s="145"/>
      <c r="M19" s="146" t="s">
        <v>42</v>
      </c>
      <c r="N19" s="145"/>
    </row>
    <row r="20" spans="1:14" ht="10.95" customHeight="1" x14ac:dyDescent="0.3">
      <c r="A20" s="99"/>
      <c r="B20" s="93"/>
      <c r="C20" s="93"/>
      <c r="D20" s="98"/>
      <c r="E20" s="98"/>
      <c r="F20" s="97"/>
      <c r="G20" s="96"/>
      <c r="H20" s="95"/>
      <c r="I20" s="94"/>
      <c r="J20" s="93"/>
    </row>
    <row r="21" spans="1:14" ht="15.6" x14ac:dyDescent="0.25">
      <c r="A21" s="89" t="s">
        <v>39</v>
      </c>
      <c r="B21" s="92"/>
      <c r="C21" s="83" t="s">
        <v>41</v>
      </c>
      <c r="D21" s="88"/>
      <c r="E21" s="88">
        <v>554</v>
      </c>
      <c r="F21" s="86"/>
      <c r="G21" s="87"/>
      <c r="H21" s="86"/>
      <c r="I21" s="79"/>
      <c r="J21" s="79"/>
    </row>
    <row r="22" spans="1:14" ht="15.6" x14ac:dyDescent="0.25">
      <c r="A22" s="89" t="s">
        <v>39</v>
      </c>
      <c r="B22" s="91"/>
      <c r="C22" s="83" t="s">
        <v>40</v>
      </c>
      <c r="D22" s="90"/>
      <c r="E22" s="88">
        <v>904</v>
      </c>
      <c r="F22" s="86"/>
      <c r="G22" s="87"/>
      <c r="H22" s="86"/>
      <c r="I22" s="79"/>
      <c r="J22" s="79"/>
    </row>
    <row r="23" spans="1:14" ht="15.6" x14ac:dyDescent="0.25">
      <c r="A23" s="89" t="s">
        <v>39</v>
      </c>
      <c r="B23" s="83"/>
      <c r="C23" s="83" t="s">
        <v>38</v>
      </c>
      <c r="D23" s="88"/>
      <c r="E23" s="88">
        <v>1350</v>
      </c>
      <c r="F23" s="86"/>
      <c r="G23" s="87"/>
      <c r="H23" s="86"/>
      <c r="I23" s="79"/>
      <c r="J23" s="79"/>
    </row>
    <row r="24" spans="1:14" ht="19.8" x14ac:dyDescent="0.25">
      <c r="A24" s="85"/>
      <c r="B24" s="84"/>
      <c r="C24" s="83"/>
      <c r="D24" s="82"/>
      <c r="E24" s="82"/>
      <c r="F24" s="81"/>
      <c r="G24" s="80"/>
      <c r="H24" s="80"/>
      <c r="I24" s="79"/>
      <c r="J24" s="79"/>
    </row>
    <row r="25" spans="1:14" ht="21" x14ac:dyDescent="0.25">
      <c r="A25" s="78" t="s">
        <v>37</v>
      </c>
      <c r="B25" s="77"/>
      <c r="C25" s="77"/>
      <c r="D25" s="76">
        <f>SUM(D10:D24)</f>
        <v>15650</v>
      </c>
      <c r="E25" s="76">
        <f>SUM(E10:E24)</f>
        <v>18458</v>
      </c>
      <c r="F25" s="75">
        <f>F12</f>
        <v>4393.6000000000004</v>
      </c>
      <c r="G25" s="74">
        <f>SUM(G12:G19)</f>
        <v>4393.6000000000004</v>
      </c>
      <c r="H25" s="73">
        <f>SUM(H12:H19)</f>
        <v>565.38399999999956</v>
      </c>
      <c r="I25" s="72" t="e">
        <f>SUM(I12:I19)</f>
        <v>#REF!</v>
      </c>
      <c r="J25" s="72">
        <f>SUM(J12:J19)</f>
        <v>3828.2160000000008</v>
      </c>
      <c r="K25" s="71">
        <f>J25+'répartition 2021'!$H25</f>
        <v>4393.6000000000004</v>
      </c>
    </row>
    <row r="26" spans="1:14" x14ac:dyDescent="0.25">
      <c r="A26" s="67"/>
      <c r="B26" s="67"/>
      <c r="C26" s="70"/>
      <c r="D26" s="70"/>
      <c r="E26" s="69"/>
      <c r="F26" s="67"/>
      <c r="G26" s="68"/>
      <c r="H26" s="67"/>
    </row>
    <row r="27" spans="1:14" ht="18" x14ac:dyDescent="0.35">
      <c r="A27" s="66" t="s">
        <v>29</v>
      </c>
      <c r="B27" s="65" t="s">
        <v>29</v>
      </c>
      <c r="C27" s="64" t="s">
        <v>29</v>
      </c>
      <c r="D27" s="63"/>
      <c r="E27" s="63"/>
      <c r="F27" s="60" t="s">
        <v>29</v>
      </c>
      <c r="G27" s="62"/>
      <c r="H27" s="62"/>
      <c r="I27" s="61"/>
      <c r="J27" s="60" t="s">
        <v>29</v>
      </c>
    </row>
    <row r="28" spans="1:14" x14ac:dyDescent="0.25">
      <c r="A28" s="59"/>
      <c r="B28" s="59"/>
      <c r="H28" s="58"/>
      <c r="J28" s="58"/>
    </row>
  </sheetData>
  <mergeCells count="4">
    <mergeCell ref="I13:I14"/>
    <mergeCell ref="I15:I17"/>
    <mergeCell ref="D6:J6"/>
    <mergeCell ref="K13:L14"/>
  </mergeCells>
  <printOptions horizontalCentered="1" verticalCentered="1"/>
  <pageMargins left="0" right="0" top="0.74803149606299213" bottom="0.74803149606299213" header="0.31496062992125984" footer="0.31496062992125984"/>
  <pageSetup paperSize="9" scale="78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previsions 2021 (2)</vt:lpstr>
      <vt:lpstr>répartition 2021</vt:lpstr>
      <vt:lpstr>'previsions 2021 (2)'!Zone_d_impression</vt:lpstr>
      <vt:lpstr>'répartition 2021'!Zone_d_impression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Veronique ROUSSEL</dc:creator>
  <cp:lastModifiedBy>Veronique ROUSSEL</cp:lastModifiedBy>
  <dcterms:created xsi:type="dcterms:W3CDTF">2022-05-30T18:06:34Z</dcterms:created>
  <dcterms:modified xsi:type="dcterms:W3CDTF">2022-05-30T18:08:56Z</dcterms:modified>
</cp:coreProperties>
</file>