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IMMOBILIER BOOS CAP TERRAIN\ASL CH LINDBERGH\"/>
    </mc:Choice>
  </mc:AlternateContent>
  <bookViews>
    <workbookView xWindow="0" yWindow="0" windowWidth="3804" windowHeight="6864" tabRatio="820" firstSheet="2" activeTab="7"/>
  </bookViews>
  <sheets>
    <sheet name="Etat proprietaires membres" sheetId="4" r:id="rId1"/>
    <sheet name="charges 2018" sheetId="2" r:id="rId2"/>
    <sheet name="Répart Prév 2019" sheetId="14" r:id="rId3"/>
    <sheet name="Rédition 2019" sheetId="6" r:id="rId4"/>
    <sheet name="Répart REEL 2019" sheetId="18" r:id="rId5"/>
    <sheet name="Encaiss19" sheetId="13" r:id="rId6"/>
    <sheet name="previsions 2020" sheetId="11" r:id="rId7"/>
    <sheet name="répartition crédit 2019" sheetId="15" r:id="rId8"/>
    <sheet name="répartition 2020" sheetId="1" r:id="rId9"/>
    <sheet name="Feuille de presence" sheetId="3" r:id="rId10"/>
    <sheet name="Copro SMI Eau" sheetId="16" r:id="rId11"/>
    <sheet name="appels fonds 2020 normanseine" sheetId="7" r:id="rId12"/>
    <sheet name="appels fonds 2020 zeta" sheetId="8" r:id="rId13"/>
    <sheet name="appels fonds 2020 cap terrain" sheetId="9" r:id="rId14"/>
    <sheet name="appels fonds 2020 BOURGEOIS" sheetId="19" r:id="rId15"/>
    <sheet name="appels fonds 2020 Olivier Perri" sheetId="17" r:id="rId16"/>
    <sheet name="Copro Lindbergh SMI-SMG" sheetId="10" r:id="rId17"/>
  </sheets>
  <definedNames>
    <definedName name="_xlnm.Print_Area" localSheetId="14">'appels fonds 2020 BOURGEOIS'!$A$1:$E$31</definedName>
    <definedName name="_xlnm.Print_Area" localSheetId="13">'appels fonds 2020 cap terrain'!$A$1:$E$31</definedName>
    <definedName name="_xlnm.Print_Area" localSheetId="11">'appels fonds 2020 normanseine'!$A$1:$E$30</definedName>
    <definedName name="_xlnm.Print_Area" localSheetId="15">'appels fonds 2020 Olivier Perri'!$A$1:$E$31</definedName>
    <definedName name="_xlnm.Print_Area" localSheetId="12">'appels fonds 2020 zeta'!$A$1:$E$31</definedName>
    <definedName name="_xlnm.Print_Area" localSheetId="1">'charges 2018'!$A$2:$G$24</definedName>
    <definedName name="_xlnm.Print_Area" localSheetId="16">'Copro Lindbergh SMI-SMG'!$A$1:$E$31</definedName>
    <definedName name="_xlnm.Print_Area" localSheetId="0">'Etat proprietaires membres'!$A$6:$H$27</definedName>
    <definedName name="_xlnm.Print_Area" localSheetId="9">'Feuille de presence'!$A$2:$F$20</definedName>
    <definedName name="_xlnm.Print_Area" localSheetId="6">'previsions 2020'!$A$2:$G$28</definedName>
    <definedName name="_xlnm.Print_Area" localSheetId="3">'Rédition 2019'!$A$2:$G$26</definedName>
    <definedName name="_xlnm.Print_Area" localSheetId="8">'répartition 2020'!$A$6:$K$29</definedName>
    <definedName name="_xlnm.Print_Area" localSheetId="7">'répartition crédit 2019'!$A$6:$G$30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" l="1"/>
  <c r="L13" i="1"/>
  <c r="L14" i="1"/>
  <c r="L15" i="1"/>
  <c r="L16" i="1"/>
  <c r="L17" i="1"/>
  <c r="L18" i="1"/>
  <c r="L19" i="1"/>
  <c r="L12" i="1"/>
  <c r="G9" i="18"/>
  <c r="G17" i="15" l="1"/>
  <c r="E19" i="19" l="1"/>
  <c r="E24" i="19"/>
  <c r="E19" i="17"/>
  <c r="E19" i="10"/>
  <c r="E19" i="9"/>
  <c r="D18" i="7"/>
  <c r="D23" i="7" s="1"/>
  <c r="K19" i="1"/>
  <c r="H18" i="1"/>
  <c r="H17" i="1"/>
  <c r="H16" i="1"/>
  <c r="H15" i="1"/>
  <c r="G13" i="1"/>
  <c r="F25" i="1"/>
  <c r="C22" i="11" l="1"/>
  <c r="G19" i="6" l="1"/>
  <c r="I14" i="18"/>
  <c r="I12" i="18"/>
  <c r="I10" i="18"/>
  <c r="I9" i="18"/>
  <c r="I13" i="18"/>
  <c r="I11" i="18"/>
  <c r="G14" i="18"/>
  <c r="H14" i="18" s="1"/>
  <c r="G13" i="18"/>
  <c r="G10" i="18"/>
  <c r="G11" i="18"/>
  <c r="G12" i="18"/>
  <c r="H9" i="18"/>
  <c r="J9" i="18" s="1"/>
  <c r="J14" i="18" l="1"/>
  <c r="H12" i="18"/>
  <c r="J12" i="18" s="1"/>
  <c r="I18" i="18"/>
  <c r="H10" i="18"/>
  <c r="G18" i="18"/>
  <c r="H18" i="18" l="1"/>
  <c r="J10" i="18"/>
  <c r="J18" i="18" s="1"/>
  <c r="E24" i="17" l="1"/>
  <c r="B17" i="11" l="1"/>
  <c r="B19" i="11"/>
  <c r="I25" i="1" l="1"/>
  <c r="F26" i="15"/>
  <c r="E26" i="15"/>
  <c r="D26" i="15"/>
  <c r="G15" i="15" s="1"/>
  <c r="G19" i="15"/>
  <c r="G13" i="15"/>
  <c r="G12" i="15"/>
  <c r="G14" i="15" l="1"/>
  <c r="G26" i="15"/>
  <c r="D11" i="11"/>
  <c r="C19" i="11"/>
  <c r="E10" i="6"/>
  <c r="F43" i="4"/>
  <c r="E43" i="4"/>
  <c r="F10" i="6" l="1"/>
  <c r="D32" i="13"/>
  <c r="D36" i="13" s="1"/>
  <c r="C32" i="13"/>
  <c r="C36" i="13" s="1"/>
  <c r="E13" i="13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4" i="13" s="1"/>
  <c r="C17" i="11" l="1"/>
  <c r="D20" i="11"/>
  <c r="G22" i="11"/>
  <c r="D16" i="11"/>
  <c r="C15" i="11"/>
  <c r="D15" i="11" s="1"/>
  <c r="C14" i="11"/>
  <c r="D14" i="11" s="1"/>
  <c r="C13" i="11"/>
  <c r="D13" i="11" s="1"/>
  <c r="E22" i="11"/>
  <c r="C12" i="11"/>
  <c r="D12" i="11" s="1"/>
  <c r="B10" i="11"/>
  <c r="C10" i="11" s="1"/>
  <c r="F12" i="6"/>
  <c r="E11" i="6"/>
  <c r="E12" i="6"/>
  <c r="E13" i="6"/>
  <c r="F13" i="6" s="1"/>
  <c r="E14" i="6"/>
  <c r="F14" i="6" s="1"/>
  <c r="E16" i="6"/>
  <c r="F16" i="6" s="1"/>
  <c r="F11" i="6" l="1"/>
  <c r="F19" i="6" s="1"/>
  <c r="E19" i="6"/>
  <c r="B22" i="11"/>
  <c r="D10" i="11"/>
  <c r="D22" i="11" s="1"/>
  <c r="D23" i="11" s="1"/>
  <c r="F22" i="11"/>
  <c r="E24" i="10"/>
  <c r="E24" i="9"/>
  <c r="E24" i="8"/>
  <c r="D15" i="6" l="1"/>
  <c r="D14" i="6"/>
  <c r="C13" i="6"/>
  <c r="D13" i="6" s="1"/>
  <c r="B12" i="6"/>
  <c r="C12" i="6" s="1"/>
  <c r="D12" i="6" s="1"/>
  <c r="C11" i="6"/>
  <c r="D11" i="6" s="1"/>
  <c r="C10" i="6"/>
  <c r="D10" i="6" s="1"/>
  <c r="B9" i="6"/>
  <c r="D15" i="2"/>
  <c r="D16" i="2"/>
  <c r="C11" i="2"/>
  <c r="D11" i="2" s="1"/>
  <c r="C12" i="2"/>
  <c r="D12" i="2" s="1"/>
  <c r="C13" i="2"/>
  <c r="D13" i="2" s="1"/>
  <c r="C14" i="2"/>
  <c r="D14" i="2" s="1"/>
  <c r="B19" i="6" l="1"/>
  <c r="C9" i="6"/>
  <c r="C10" i="2"/>
  <c r="C19" i="6" l="1"/>
  <c r="D9" i="6"/>
  <c r="D19" i="6" s="1"/>
  <c r="G24" i="6" s="1"/>
  <c r="D10" i="2"/>
  <c r="D17" i="2" s="1"/>
  <c r="C17" i="2"/>
  <c r="F23" i="4"/>
  <c r="E23" i="4"/>
  <c r="G17" i="2"/>
  <c r="F17" i="2"/>
  <c r="E17" i="2"/>
  <c r="B17" i="2"/>
  <c r="E25" i="1"/>
  <c r="D25" i="1"/>
  <c r="G15" i="1" l="1"/>
  <c r="K16" i="1" l="1"/>
  <c r="K15" i="1"/>
  <c r="G12" i="1"/>
  <c r="H13" i="1"/>
  <c r="G19" i="1"/>
  <c r="H19" i="1" s="1"/>
  <c r="H12" i="1" l="1"/>
  <c r="J12" i="1"/>
  <c r="J19" i="1"/>
  <c r="K12" i="1" l="1"/>
  <c r="G14" i="1"/>
  <c r="G17" i="1"/>
  <c r="H14" i="1" l="1"/>
  <c r="G25" i="1"/>
  <c r="K18" i="1"/>
  <c r="K17" i="1"/>
  <c r="J13" i="1"/>
  <c r="K13" i="1" l="1"/>
  <c r="K25" i="1" s="1"/>
  <c r="H25" i="1"/>
  <c r="J25" i="1"/>
</calcChain>
</file>

<file path=xl/sharedStrings.xml><?xml version="1.0" encoding="utf-8"?>
<sst xmlns="http://schemas.openxmlformats.org/spreadsheetml/2006/main" count="517" uniqueCount="218">
  <si>
    <t>Entreprise</t>
  </si>
  <si>
    <t>Date acquisition</t>
  </si>
  <si>
    <t>Surface hors parties communes m²</t>
  </si>
  <si>
    <t>Surface  totale m²</t>
  </si>
  <si>
    <t xml:space="preserve">TOTAL </t>
  </si>
  <si>
    <t>N° Parcelle</t>
  </si>
  <si>
    <t>CAP TERRAIN</t>
  </si>
  <si>
    <t>000 AM 37</t>
  </si>
  <si>
    <t>000 AM 44</t>
  </si>
  <si>
    <t>000 AM 42</t>
  </si>
  <si>
    <t>000 AM 45</t>
  </si>
  <si>
    <t>000 AM 38</t>
  </si>
  <si>
    <t>000 AM 40</t>
  </si>
  <si>
    <t>000 AM 43</t>
  </si>
  <si>
    <t>000 AM 41</t>
  </si>
  <si>
    <t>000 AM 39</t>
  </si>
  <si>
    <t>Adresse</t>
  </si>
  <si>
    <t>ZETA - AUDITECH Innovations</t>
  </si>
  <si>
    <t>67 rue Charles Lindbergh - BP90- 76520 BOOS Cedex</t>
  </si>
  <si>
    <t>25 Place St Marc - 76000 ROUEN</t>
  </si>
  <si>
    <t>Parties communes (ASL)</t>
  </si>
  <si>
    <t>NORMANSEINE (LMI)</t>
  </si>
  <si>
    <t>ZETA (AUDITECH Innovations)</t>
  </si>
  <si>
    <t>Copropriété Lindbergh (SMI - SMG)</t>
  </si>
  <si>
    <t>Charges</t>
  </si>
  <si>
    <t>€ HT</t>
  </si>
  <si>
    <t>TVA</t>
  </si>
  <si>
    <t>€ TTC</t>
  </si>
  <si>
    <t>Nom - Prenom</t>
  </si>
  <si>
    <t xml:space="preserve">Frais de gestion </t>
  </si>
  <si>
    <t xml:space="preserve">ASL Lindbergh </t>
  </si>
  <si>
    <t>avant 2017</t>
  </si>
  <si>
    <t>2017</t>
  </si>
  <si>
    <t>prorata s/nbre jours</t>
  </si>
  <si>
    <t>CAP TERRAIN - Difference charges</t>
  </si>
  <si>
    <t>tel</t>
  </si>
  <si>
    <t>mail</t>
  </si>
  <si>
    <t>Emargement</t>
  </si>
  <si>
    <t>Ludovic LEMAITRE</t>
  </si>
  <si>
    <t>contact@lmi-distribution.fr</t>
  </si>
  <si>
    <t>Véronique ROUSSEL</t>
  </si>
  <si>
    <t>veronique.roussel@auditech-innovations.fr</t>
  </si>
  <si>
    <t>Christian GIRAUD</t>
  </si>
  <si>
    <t>christiangiraud@aising.fr</t>
  </si>
  <si>
    <t>agence-smismg@wanadoo.fr</t>
  </si>
  <si>
    <t>02.35.07.17.17</t>
  </si>
  <si>
    <t>02.35.60.36.04</t>
  </si>
  <si>
    <t>06.08.18.09.39</t>
  </si>
  <si>
    <t>Charges previsionnelles 2018</t>
  </si>
  <si>
    <t>Charges réelles 2018</t>
  </si>
  <si>
    <t>Feuille de présence</t>
  </si>
  <si>
    <t>VEOLIA - Compteur général</t>
  </si>
  <si>
    <t>EDF Poste relevage EU</t>
  </si>
  <si>
    <t>EDF Eclairage public voirie</t>
  </si>
  <si>
    <t>Entretien poste de relèvement EU</t>
  </si>
  <si>
    <t>Entretien Espaces verts</t>
  </si>
  <si>
    <t>FONCIER parties communes</t>
  </si>
  <si>
    <t>Charges réelles 2019</t>
  </si>
  <si>
    <t>Charges prévisionnelles 2019</t>
  </si>
  <si>
    <t xml:space="preserve"> 648 Rue de la Pépiniere - 76190 Ste Marie des Champs</t>
  </si>
  <si>
    <t>648 Rue de la Pépiniere - 76190 Ste Marie des Champs</t>
  </si>
  <si>
    <t xml:space="preserve"> SMI - SMG
Syndic de la Copropriété Lindbergh</t>
  </si>
  <si>
    <t>35 rue Charles Lindbergh - BP90- 76520 BOOS Cedex</t>
  </si>
  <si>
    <t>06.13.95.17.57</t>
  </si>
  <si>
    <t xml:space="preserve">Période : </t>
  </si>
  <si>
    <t>TOTAL</t>
  </si>
  <si>
    <t>EUROS</t>
  </si>
  <si>
    <t>ASL LINDBERGH</t>
  </si>
  <si>
    <t>648 Rue de la Pépiniere</t>
  </si>
  <si>
    <t>76190 Sainte Marie des Champs</t>
  </si>
  <si>
    <t>Normanseine</t>
  </si>
  <si>
    <t>Total par propriétaire HT</t>
  </si>
  <si>
    <t>Total par propriétaire TTC</t>
  </si>
  <si>
    <t>76520 BOOS Cedex</t>
  </si>
  <si>
    <t>35 Rue Charles Lindbergh - BP 90</t>
  </si>
  <si>
    <t>ZETA</t>
  </si>
  <si>
    <t>67 Rue Charles Lindbergh - BP 90</t>
  </si>
  <si>
    <t>CAP Terrain</t>
  </si>
  <si>
    <t>648 Rue de la Pépinière</t>
  </si>
  <si>
    <t>Cabinet SMI-SMG</t>
  </si>
  <si>
    <t>25 Place saint Marc</t>
  </si>
  <si>
    <t>76000 Rouen</t>
  </si>
  <si>
    <t>ASL LINDBERGH - repartition 2019  validée par l'Assemblée Générale du 4 décembre 2018</t>
  </si>
  <si>
    <t>Frais CCI</t>
  </si>
  <si>
    <t>Prestations administratives</t>
  </si>
  <si>
    <t>Annonces legales</t>
  </si>
  <si>
    <t>Frais de gestion - frais bancaires</t>
  </si>
  <si>
    <t>Frais ASL CCI</t>
  </si>
  <si>
    <t>01 janvier 2020 au 31 décembre 2020</t>
  </si>
  <si>
    <t>Appel selon prévisionnel joint 2020</t>
  </si>
  <si>
    <t>Charges prévisionnelles 2020</t>
  </si>
  <si>
    <t>Charges réelles 2020</t>
  </si>
  <si>
    <t>LIVRE DES ENCAISSEMENTS/DECAISSEMENTS</t>
  </si>
  <si>
    <t>ANNEE 2019</t>
  </si>
  <si>
    <t>Date</t>
  </si>
  <si>
    <t>Designation</t>
  </si>
  <si>
    <t>Debit</t>
  </si>
  <si>
    <t>Credit</t>
  </si>
  <si>
    <t>Solde bancaire</t>
  </si>
  <si>
    <t>Facture frais CIC</t>
  </si>
  <si>
    <t>annulation frais CIC</t>
  </si>
  <si>
    <t>paiement annonce ASL</t>
  </si>
  <si>
    <t>paiement CCI Rouen</t>
  </si>
  <si>
    <t>Cheque 2960021 - Alie</t>
  </si>
  <si>
    <t>Virt Mahieu Espaces verts</t>
  </si>
  <si>
    <t>Virt Hydra Lhotellier</t>
  </si>
  <si>
    <t>cheque 2960022 - Enedis</t>
  </si>
  <si>
    <t>Total Debit /  Credit en 2019</t>
  </si>
  <si>
    <t>Solde bancaire au 31/12/2019</t>
  </si>
  <si>
    <t>Surface hors</t>
  </si>
  <si>
    <t>Surface</t>
  </si>
  <si>
    <t>Montant</t>
  </si>
  <si>
    <t>Montant € HT</t>
  </si>
  <si>
    <t>prorata</t>
  </si>
  <si>
    <t>Total par</t>
  </si>
  <si>
    <t>parties communes</t>
  </si>
  <si>
    <t>totale m²</t>
  </si>
  <si>
    <t>total HT/€ à</t>
  </si>
  <si>
    <t>par parcelle</t>
  </si>
  <si>
    <t>s/nbre jours</t>
  </si>
  <si>
    <t>propriétaire</t>
  </si>
  <si>
    <t>m²</t>
  </si>
  <si>
    <t>répartir</t>
  </si>
  <si>
    <t>HT</t>
  </si>
  <si>
    <t>TTC</t>
  </si>
  <si>
    <t>28/02/2018</t>
  </si>
  <si>
    <t>4 060,00</t>
  </si>
  <si>
    <t>526,89</t>
  </si>
  <si>
    <t>632,27</t>
  </si>
  <si>
    <t>21/09/2018</t>
  </si>
  <si>
    <t>186,01</t>
  </si>
  <si>
    <t>1 284,93</t>
  </si>
  <si>
    <t>1 541,92</t>
  </si>
  <si>
    <t>1 098,92</t>
  </si>
  <si>
    <t>329,47</t>
  </si>
  <si>
    <t>925,89</t>
  </si>
  <si>
    <t>1 255,36</t>
  </si>
  <si>
    <t>1 506,43</t>
  </si>
  <si>
    <t>0,00</t>
  </si>
  <si>
    <t>992,82</t>
  </si>
  <si>
    <t>1191,38</t>
  </si>
  <si>
    <t>4 872,00</t>
  </si>
  <si>
    <t>Parties commues voirie</t>
  </si>
  <si>
    <t>Parties commues bassin</t>
  </si>
  <si>
    <t>ASL LINBERGH - Etat des propriétaires membres au 15 juin 2020</t>
  </si>
  <si>
    <t>ASL LINBERGH - Etat des propriétaires prévisionnel membres au 30 juin 2020</t>
  </si>
  <si>
    <t>YVES BOURGEOIS (ou SCI ?)</t>
  </si>
  <si>
    <t>225 rue des Champs Fleuris 76520 FRANQUEVILLE SAINT PIERRE</t>
  </si>
  <si>
    <t>3076 rue des Andelys 76520 LA NEUVILLE CHANT D'OISEL</t>
  </si>
  <si>
    <t>Olivier PERRIN (ou SCI ?)</t>
  </si>
  <si>
    <t>RDV en cours</t>
  </si>
  <si>
    <t>Appel de charges réglé par SMI-SMG</t>
  </si>
  <si>
    <t>Appel charges réglé par Cap terrain</t>
  </si>
  <si>
    <t>Appel charges réglé par ZETA</t>
  </si>
  <si>
    <t>Appel charges réglé par Normanseine</t>
  </si>
  <si>
    <t>Total hors frais bancaires extournés</t>
  </si>
  <si>
    <t>Ouverture compteur ENEDIS</t>
  </si>
  <si>
    <t>Frais bancaires CIC</t>
  </si>
  <si>
    <t>Assurance RC</t>
  </si>
  <si>
    <t>Autres frais: secrétariat, timbres,..</t>
  </si>
  <si>
    <t>Charges à appeler hors factures METROPOLE eau potable</t>
  </si>
  <si>
    <t>avant 2017 / Juin juillet 2020</t>
  </si>
  <si>
    <t>avant 2017 / 30 juin 2020</t>
  </si>
  <si>
    <t>BOURGEOIS</t>
  </si>
  <si>
    <t>PERRIN</t>
  </si>
  <si>
    <t>Juin juillet 2020</t>
  </si>
  <si>
    <t>Montant total TTC € à répartir</t>
  </si>
  <si>
    <t>Montant € TTC par parcelle</t>
  </si>
  <si>
    <t>EDF Poste relevage EU 2019</t>
  </si>
  <si>
    <t>EDF Poste relevage EU 2020</t>
  </si>
  <si>
    <t>Consommation eau potable</t>
  </si>
  <si>
    <t>arrondi à 3900 €</t>
  </si>
  <si>
    <t>Crédit solde 2019
à déduire</t>
  </si>
  <si>
    <t>ASL LINDBERGH - repartition 2020 prévisionnelle  soumise à l'Assemblée Générale du 30 juin 2020</t>
  </si>
  <si>
    <t>Paiement  à reception par virement</t>
  </si>
  <si>
    <t>Sainte Marie des Champs, le 30/06/2020</t>
  </si>
  <si>
    <t>CHARGES PRISES EN CHARGE PAR CAP TERRAIN</t>
  </si>
  <si>
    <t>total HT à</t>
  </si>
  <si>
    <t>TVA REEL</t>
  </si>
  <si>
    <t>TROP VERSE TTC</t>
  </si>
  <si>
    <t>ASL Lindbergh AG du 30 juin 2020</t>
  </si>
  <si>
    <t>Sainte Marie des Champs, le 1/09/2020</t>
  </si>
  <si>
    <t>APPEL DE CHARGES n°2020-1</t>
  </si>
  <si>
    <t>Charges eau potable facturée par la METROPOLE imputable au lot 4</t>
  </si>
  <si>
    <t>Paiement  à réception  par virement</t>
  </si>
  <si>
    <t>Facturation eau potable à l'ASL par la METROPOLE au 30 juin 2020
Facturation à SMI SMG pour imputation au lot 4</t>
  </si>
  <si>
    <t>SCI JOAN (PERRIN)</t>
  </si>
  <si>
    <t>avant 2017 / 28 sept 2020</t>
  </si>
  <si>
    <t>avant 2017 / 9 juillet 2020</t>
  </si>
  <si>
    <t>Sainte Marie des Champs, le 23/09/2020</t>
  </si>
  <si>
    <t>Euros</t>
  </si>
  <si>
    <t>APPEL DE PROVISIONS n°2020-01</t>
  </si>
  <si>
    <t>APPEL DE PROVISIONS n°2020-02</t>
  </si>
  <si>
    <t>SCI JOAN</t>
  </si>
  <si>
    <t>116 allée LOUIS BLERIOT</t>
  </si>
  <si>
    <t>76520 BOOS</t>
  </si>
  <si>
    <t>YVES BOURGEOIS</t>
  </si>
  <si>
    <t>225 rue des Champs Fleuris</t>
  </si>
  <si>
    <t>76520 FRANQUEVILLE SAINT PIERRE</t>
  </si>
  <si>
    <t>Yves BOURGEOIS</t>
  </si>
  <si>
    <t>225 rue des Champs Fleuris
76520 FRANQUEVILLE SAINT PIERRE</t>
  </si>
  <si>
    <t>116 allée LOUIS BLERIOT
76520 BOOS</t>
  </si>
  <si>
    <t>06.60.63.14.87</t>
  </si>
  <si>
    <t>02 32 18 05 18</t>
  </si>
  <si>
    <t>Olivier Perrin ( représenté par Karine Pionnier)</t>
  </si>
  <si>
    <t>ASL Lindbergh - Assemblee générale du 27 Octobre 2020 - 10h00</t>
  </si>
  <si>
    <t>LMI -60 rue Charles Lindbergh -  76520 BOOS  NORMANSEINE 4 Rue Jean Bréant - 76240 LE MESNIL ESNARD</t>
  </si>
  <si>
    <t>Véronique BOUTIGNY (représenté par V.Roussel Zeta
Sylvie GUICHARD</t>
  </si>
  <si>
    <t>Représenté par Zeta, V ROUSSEL</t>
  </si>
  <si>
    <t>Représenté par K PIONNIER SCI JOAN</t>
  </si>
  <si>
    <t>plus de facturation depuis que le syndic a indiqué à la métropole que c'était du ressort de l'ASL</t>
  </si>
  <si>
    <t>EAU : la métropole facture chaque abonné  en fonction de la conso, et la différence est facturé à l'ASL si il reste de la facturation, c'est qu'il a potentiellement fuite...</t>
  </si>
  <si>
    <t>ASL LINDBERGH - REDITION CHARGES 2019  validée par l'Assemblée Générale du 27 OCTOBRE 2020</t>
  </si>
  <si>
    <t>Charges des parties communes de l'ASL CCI Village entreprises</t>
  </si>
  <si>
    <t xml:space="preserve">Frais enregistrement Asso. </t>
  </si>
  <si>
    <t>ASL LINDBERGH - repartition DU REEL 2019  validée par l'Assemblée Générale du 27 OCTOBRE  2020</t>
  </si>
  <si>
    <t>Montant Réparti € TTC par parcelle</t>
  </si>
  <si>
    <t>ASL LINDBERGH - repartition crédit 2019  validée par l'Assemblée Générale du 27 Octobre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</si>
</sst>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-* #,##0.00\ _F_-;\-* #,##0.00\ _F_-;_-* &quot;-&quot;??\ _F_-;_-@_-"/>
    <numFmt numFmtId="165" formatCode="#,##0.00\ &quot;€&quot;"/>
  </numFmts>
  <fonts count="51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</font>
    <font>
      <b/>
      <sz val="16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Times New Roman"/>
      <family val="2"/>
    </font>
    <font>
      <sz val="10"/>
      <name val="Times New Roman"/>
      <family val="2"/>
    </font>
    <font>
      <sz val="9"/>
      <name val="Times New Roman"/>
      <family val="2"/>
    </font>
    <font>
      <b/>
      <sz val="11"/>
      <color theme="0"/>
      <name val="Times New Roman"/>
      <family val="2"/>
    </font>
    <font>
      <b/>
      <sz val="10"/>
      <color theme="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3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4" fontId="5" fillId="4" borderId="6" xfId="1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left" vertical="center"/>
    </xf>
    <xf numFmtId="14" fontId="6" fillId="4" borderId="6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  <xf numFmtId="4" fontId="4" fillId="3" borderId="9" xfId="1" applyNumberFormat="1" applyFont="1" applyFill="1" applyBorder="1" applyAlignment="1">
      <alignment horizontal="center" vertical="center"/>
    </xf>
    <xf numFmtId="4" fontId="4" fillId="3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4" borderId="5" xfId="1" quotePrefix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quotePrefix="1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14" fontId="12" fillId="4" borderId="6" xfId="1" applyNumberFormat="1" applyFont="1" applyFill="1" applyBorder="1" applyAlignment="1">
      <alignment horizontal="center" vertical="center"/>
    </xf>
    <xf numFmtId="3" fontId="12" fillId="4" borderId="6" xfId="1" applyNumberFormat="1" applyFont="1" applyFill="1" applyBorder="1" applyAlignment="1">
      <alignment horizontal="center" vertical="center"/>
    </xf>
    <xf numFmtId="0" fontId="8" fillId="0" borderId="0" xfId="3"/>
    <xf numFmtId="0" fontId="8" fillId="0" borderId="0" xfId="3" applyFont="1" applyAlignment="1">
      <alignment horizontal="centerContinuous"/>
    </xf>
    <xf numFmtId="0" fontId="14" fillId="3" borderId="6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164" fontId="15" fillId="0" borderId="12" xfId="4" applyFont="1" applyBorder="1" applyAlignment="1">
      <alignment vertical="center"/>
    </xf>
    <xf numFmtId="164" fontId="15" fillId="0" borderId="12" xfId="4" applyFont="1" applyBorder="1" applyAlignment="1">
      <alignment horizontal="center" vertical="center"/>
    </xf>
    <xf numFmtId="0" fontId="8" fillId="0" borderId="0" xfId="3" applyAlignment="1"/>
    <xf numFmtId="0" fontId="9" fillId="0" borderId="9" xfId="3" applyFont="1" applyBorder="1" applyAlignment="1">
      <alignment horizontal="left" vertical="center"/>
    </xf>
    <xf numFmtId="164" fontId="15" fillId="0" borderId="9" xfId="4" applyFont="1" applyBorder="1" applyAlignment="1">
      <alignment vertical="center"/>
    </xf>
    <xf numFmtId="0" fontId="15" fillId="0" borderId="6" xfId="3" applyFont="1" applyBorder="1" applyAlignment="1">
      <alignment horizontal="left" vertical="center"/>
    </xf>
    <xf numFmtId="164" fontId="15" fillId="5" borderId="6" xfId="4" applyFont="1" applyFill="1" applyBorder="1" applyAlignment="1">
      <alignment vertical="center"/>
    </xf>
    <xf numFmtId="0" fontId="15" fillId="0" borderId="0" xfId="3" applyFont="1" applyBorder="1" applyAlignment="1">
      <alignment horizontal="left"/>
    </xf>
    <xf numFmtId="164" fontId="16" fillId="3" borderId="6" xfId="4" applyFont="1" applyFill="1" applyBorder="1" applyAlignment="1">
      <alignment vertical="center"/>
    </xf>
    <xf numFmtId="0" fontId="8" fillId="0" borderId="0" xfId="3" applyAlignment="1">
      <alignment vertical="center"/>
    </xf>
    <xf numFmtId="0" fontId="8" fillId="0" borderId="0" xfId="3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Fill="1" applyAlignment="1">
      <alignment horizontal="center"/>
    </xf>
    <xf numFmtId="0" fontId="17" fillId="0" borderId="11" xfId="3" applyFont="1" applyFill="1" applyBorder="1" applyAlignment="1"/>
    <xf numFmtId="0" fontId="14" fillId="3" borderId="7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164" fontId="15" fillId="0" borderId="14" xfId="4" applyFont="1" applyBorder="1" applyAlignment="1">
      <alignment vertical="center"/>
    </xf>
    <xf numFmtId="164" fontId="15" fillId="0" borderId="15" xfId="4" applyFont="1" applyBorder="1" applyAlignment="1">
      <alignment vertical="center"/>
    </xf>
    <xf numFmtId="164" fontId="15" fillId="5" borderId="13" xfId="4" applyFont="1" applyFill="1" applyBorder="1" applyAlignment="1">
      <alignment vertical="center"/>
    </xf>
    <xf numFmtId="164" fontId="16" fillId="3" borderId="13" xfId="4" applyFont="1" applyFill="1" applyBorder="1" applyAlignment="1">
      <alignment vertical="center"/>
    </xf>
    <xf numFmtId="0" fontId="0" fillId="4" borderId="0" xfId="0" applyFill="1"/>
    <xf numFmtId="0" fontId="12" fillId="4" borderId="6" xfId="1" applyFont="1" applyFill="1" applyBorder="1" applyAlignment="1">
      <alignment horizontal="center" vertical="center"/>
    </xf>
    <xf numFmtId="14" fontId="6" fillId="4" borderId="6" xfId="1" quotePrefix="1" applyNumberFormat="1" applyFont="1" applyFill="1" applyBorder="1" applyAlignment="1">
      <alignment horizontal="center" vertical="center"/>
    </xf>
    <xf numFmtId="0" fontId="18" fillId="4" borderId="0" xfId="2" applyFont="1" applyFill="1" applyAlignment="1">
      <alignment vertical="center"/>
    </xf>
    <xf numFmtId="0" fontId="19" fillId="3" borderId="3" xfId="2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22" fillId="4" borderId="5" xfId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center" vertical="center"/>
    </xf>
    <xf numFmtId="164" fontId="15" fillId="0" borderId="6" xfId="4" applyFont="1" applyBorder="1" applyAlignment="1">
      <alignment vertical="center"/>
    </xf>
    <xf numFmtId="164" fontId="15" fillId="0" borderId="13" xfId="4" applyFont="1" applyBorder="1" applyAlignment="1">
      <alignment vertical="center"/>
    </xf>
    <xf numFmtId="164" fontId="15" fillId="0" borderId="6" xfId="4" applyFont="1" applyBorder="1" applyAlignment="1">
      <alignment horizontal="center" vertical="center"/>
    </xf>
    <xf numFmtId="0" fontId="0" fillId="0" borderId="0" xfId="0" applyAlignment="1"/>
    <xf numFmtId="164" fontId="15" fillId="0" borderId="16" xfId="4" applyFont="1" applyBorder="1" applyAlignment="1">
      <alignment horizontal="center" vertical="center"/>
    </xf>
    <xf numFmtId="0" fontId="8" fillId="0" borderId="0" xfId="3" quotePrefix="1"/>
    <xf numFmtId="4" fontId="21" fillId="3" borderId="10" xfId="2" applyNumberFormat="1" applyFont="1" applyFill="1" applyBorder="1" applyAlignment="1">
      <alignment vertical="center"/>
    </xf>
    <xf numFmtId="0" fontId="0" fillId="0" borderId="9" xfId="0" applyBorder="1"/>
    <xf numFmtId="0" fontId="0" fillId="0" borderId="12" xfId="0" applyBorder="1"/>
    <xf numFmtId="4" fontId="21" fillId="3" borderId="6" xfId="2" applyNumberFormat="1" applyFont="1" applyFill="1" applyBorder="1" applyAlignment="1">
      <alignment vertical="center"/>
    </xf>
    <xf numFmtId="2" fontId="6" fillId="0" borderId="6" xfId="0" applyNumberFormat="1" applyFont="1" applyBorder="1" applyAlignment="1">
      <alignment horizontal="center"/>
    </xf>
    <xf numFmtId="4" fontId="23" fillId="4" borderId="3" xfId="1" applyNumberFormat="1" applyFont="1" applyFill="1" applyBorder="1" applyAlignment="1">
      <alignment horizontal="center" vertical="center"/>
    </xf>
    <xf numFmtId="4" fontId="23" fillId="4" borderId="4" xfId="1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4" fontId="6" fillId="4" borderId="17" xfId="1" applyNumberFormat="1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25" fillId="0" borderId="0" xfId="3" applyFont="1"/>
    <xf numFmtId="0" fontId="9" fillId="0" borderId="0" xfId="3" applyFont="1"/>
    <xf numFmtId="0" fontId="26" fillId="0" borderId="0" xfId="3" applyFont="1"/>
    <xf numFmtId="49" fontId="17" fillId="0" borderId="0" xfId="3" applyNumberFormat="1" applyFont="1" applyAlignment="1">
      <alignment horizontal="left"/>
    </xf>
    <xf numFmtId="49" fontId="27" fillId="0" borderId="0" xfId="3" applyNumberFormat="1" applyFont="1" applyAlignment="1">
      <alignment horizontal="left"/>
    </xf>
    <xf numFmtId="0" fontId="9" fillId="0" borderId="0" xfId="3" applyFont="1" applyAlignment="1">
      <alignment horizontal="left"/>
    </xf>
    <xf numFmtId="0" fontId="26" fillId="0" borderId="0" xfId="3" applyFont="1" applyAlignment="1">
      <alignment horizontal="left"/>
    </xf>
    <xf numFmtId="0" fontId="28" fillId="7" borderId="0" xfId="3" applyFont="1" applyFill="1"/>
    <xf numFmtId="0" fontId="9" fillId="7" borderId="0" xfId="3" applyFont="1" applyFill="1"/>
    <xf numFmtId="0" fontId="8" fillId="7" borderId="0" xfId="3" applyFill="1"/>
    <xf numFmtId="0" fontId="17" fillId="7" borderId="0" xfId="3" applyFont="1" applyFill="1"/>
    <xf numFmtId="0" fontId="17" fillId="0" borderId="6" xfId="3" applyFont="1" applyBorder="1"/>
    <xf numFmtId="0" fontId="17" fillId="0" borderId="6" xfId="3" applyFont="1" applyBorder="1" applyAlignment="1">
      <alignment horizontal="center" wrapText="1"/>
    </xf>
    <xf numFmtId="0" fontId="29" fillId="0" borderId="6" xfId="3" applyFont="1" applyBorder="1" applyAlignment="1">
      <alignment horizontal="center" wrapText="1"/>
    </xf>
    <xf numFmtId="0" fontId="10" fillId="0" borderId="6" xfId="3" applyFont="1" applyFill="1" applyBorder="1"/>
    <xf numFmtId="0" fontId="9" fillId="0" borderId="6" xfId="3" applyFont="1" applyBorder="1"/>
    <xf numFmtId="0" fontId="9" fillId="0" borderId="6" xfId="3" applyFont="1" applyBorder="1" applyAlignment="1">
      <alignment horizontal="center" wrapText="1"/>
    </xf>
    <xf numFmtId="2" fontId="8" fillId="0" borderId="6" xfId="3" applyNumberFormat="1" applyBorder="1"/>
    <xf numFmtId="4" fontId="8" fillId="0" borderId="6" xfId="3" applyNumberFormat="1" applyFill="1" applyBorder="1"/>
    <xf numFmtId="4" fontId="10" fillId="0" borderId="6" xfId="3" applyNumberFormat="1" applyFont="1" applyBorder="1"/>
    <xf numFmtId="4" fontId="10" fillId="0" borderId="6" xfId="3" applyNumberFormat="1" applyFont="1" applyFill="1" applyBorder="1"/>
    <xf numFmtId="2" fontId="9" fillId="0" borderId="6" xfId="3" applyNumberFormat="1" applyFont="1" applyBorder="1"/>
    <xf numFmtId="0" fontId="8" fillId="0" borderId="6" xfId="3" applyBorder="1"/>
    <xf numFmtId="0" fontId="8" fillId="0" borderId="7" xfId="3" applyBorder="1"/>
    <xf numFmtId="0" fontId="8" fillId="0" borderId="18" xfId="3" applyBorder="1"/>
    <xf numFmtId="0" fontId="10" fillId="0" borderId="18" xfId="3" applyFont="1" applyBorder="1"/>
    <xf numFmtId="2" fontId="10" fillId="0" borderId="6" xfId="3" applyNumberFormat="1" applyFont="1" applyBorder="1" applyAlignment="1">
      <alignment horizontal="right"/>
    </xf>
    <xf numFmtId="2" fontId="10" fillId="0" borderId="6" xfId="3" applyNumberFormat="1" applyFont="1" applyBorder="1"/>
    <xf numFmtId="0" fontId="8" fillId="0" borderId="0" xfId="3" applyBorder="1"/>
    <xf numFmtId="8" fontId="10" fillId="0" borderId="0" xfId="3" applyNumberFormat="1" applyFont="1" applyBorder="1"/>
    <xf numFmtId="0" fontId="17" fillId="0" borderId="0" xfId="3" applyFont="1"/>
    <xf numFmtId="0" fontId="8" fillId="0" borderId="0" xfId="3" applyFont="1"/>
    <xf numFmtId="0" fontId="30" fillId="0" borderId="0" xfId="3" applyFont="1"/>
    <xf numFmtId="0" fontId="9" fillId="0" borderId="0" xfId="3" quotePrefix="1" applyFont="1" applyAlignment="1">
      <alignment horizontal="left"/>
    </xf>
    <xf numFmtId="164" fontId="15" fillId="0" borderId="7" xfId="4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2" fillId="0" borderId="6" xfId="0" applyFont="1" applyBorder="1"/>
    <xf numFmtId="0" fontId="0" fillId="0" borderId="6" xfId="0" applyBorder="1"/>
    <xf numFmtId="0" fontId="0" fillId="0" borderId="6" xfId="0" applyFont="1" applyBorder="1"/>
    <xf numFmtId="14" fontId="0" fillId="0" borderId="6" xfId="0" applyNumberFormat="1" applyBorder="1"/>
    <xf numFmtId="0" fontId="33" fillId="0" borderId="6" xfId="0" applyFont="1" applyBorder="1"/>
    <xf numFmtId="2" fontId="0" fillId="0" borderId="6" xfId="0" applyNumberFormat="1" applyBorder="1"/>
    <xf numFmtId="2" fontId="33" fillId="0" borderId="6" xfId="0" applyNumberFormat="1" applyFont="1" applyBorder="1"/>
    <xf numFmtId="0" fontId="0" fillId="8" borderId="6" xfId="0" applyFill="1" applyBorder="1"/>
    <xf numFmtId="0" fontId="31" fillId="8" borderId="6" xfId="0" applyFont="1" applyFill="1" applyBorder="1"/>
    <xf numFmtId="2" fontId="31" fillId="8" borderId="6" xfId="0" applyNumberFormat="1" applyFont="1" applyFill="1" applyBorder="1"/>
    <xf numFmtId="0" fontId="31" fillId="0" borderId="6" xfId="0" applyFont="1" applyBorder="1"/>
    <xf numFmtId="2" fontId="31" fillId="0" borderId="6" xfId="0" applyNumberFormat="1" applyFont="1" applyBorder="1"/>
    <xf numFmtId="14" fontId="0" fillId="0" borderId="0" xfId="0" applyNumberFormat="1"/>
    <xf numFmtId="0" fontId="31" fillId="0" borderId="0" xfId="0" applyFont="1"/>
    <xf numFmtId="2" fontId="31" fillId="0" borderId="0" xfId="0" applyNumberFormat="1" applyFont="1"/>
    <xf numFmtId="0" fontId="0" fillId="0" borderId="19" xfId="0" applyBorder="1"/>
    <xf numFmtId="0" fontId="0" fillId="0" borderId="20" xfId="0" applyBorder="1"/>
    <xf numFmtId="0" fontId="35" fillId="0" borderId="20" xfId="0" applyNumberFormat="1" applyFont="1" applyBorder="1"/>
    <xf numFmtId="0" fontId="35" fillId="0" borderId="21" xfId="0" applyNumberFormat="1" applyFont="1" applyBorder="1"/>
    <xf numFmtId="0" fontId="35" fillId="0" borderId="22" xfId="0" applyNumberFormat="1" applyFont="1" applyBorder="1"/>
    <xf numFmtId="0" fontId="35" fillId="0" borderId="0" xfId="0" applyNumberFormat="1" applyFont="1" applyBorder="1"/>
    <xf numFmtId="0" fontId="35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35" fillId="0" borderId="25" xfId="0" applyNumberFormat="1" applyFont="1" applyBorder="1"/>
    <xf numFmtId="0" fontId="0" fillId="0" borderId="26" xfId="0" applyBorder="1"/>
    <xf numFmtId="0" fontId="36" fillId="0" borderId="27" xfId="0" applyNumberFormat="1" applyFont="1" applyBorder="1"/>
    <xf numFmtId="0" fontId="36" fillId="0" borderId="28" xfId="0" applyNumberFormat="1" applyFont="1" applyBorder="1"/>
    <xf numFmtId="1" fontId="36" fillId="0" borderId="28" xfId="0" applyNumberFormat="1" applyFont="1" applyBorder="1"/>
    <xf numFmtId="0" fontId="36" fillId="0" borderId="28" xfId="0" applyNumberFormat="1" applyFont="1" applyBorder="1" applyAlignment="1">
      <alignment horizontal="right"/>
    </xf>
    <xf numFmtId="0" fontId="36" fillId="0" borderId="29" xfId="0" applyNumberFormat="1" applyFont="1" applyBorder="1" applyAlignment="1">
      <alignment horizontal="right"/>
    </xf>
    <xf numFmtId="0" fontId="36" fillId="0" borderId="30" xfId="0" applyNumberFormat="1" applyFont="1" applyBorder="1"/>
    <xf numFmtId="0" fontId="36" fillId="0" borderId="6" xfId="0" applyNumberFormat="1" applyFont="1" applyBorder="1"/>
    <xf numFmtId="1" fontId="36" fillId="0" borderId="6" xfId="0" applyNumberFormat="1" applyFont="1" applyBorder="1"/>
    <xf numFmtId="0" fontId="36" fillId="0" borderId="6" xfId="0" applyNumberFormat="1" applyFont="1" applyBorder="1" applyAlignment="1">
      <alignment horizontal="right"/>
    </xf>
    <xf numFmtId="0" fontId="36" fillId="0" borderId="31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1" xfId="0" applyBorder="1" applyAlignment="1">
      <alignment horizontal="right"/>
    </xf>
    <xf numFmtId="0" fontId="37" fillId="9" borderId="32" xfId="0" applyNumberFormat="1" applyFont="1" applyFill="1" applyBorder="1"/>
    <xf numFmtId="0" fontId="38" fillId="9" borderId="33" xfId="0" applyFont="1" applyFill="1" applyBorder="1"/>
    <xf numFmtId="1" fontId="37" fillId="9" borderId="33" xfId="0" applyNumberFormat="1" applyFont="1" applyFill="1" applyBorder="1"/>
    <xf numFmtId="0" fontId="37" fillId="9" borderId="33" xfId="0" applyNumberFormat="1" applyFont="1" applyFill="1" applyBorder="1" applyAlignment="1">
      <alignment horizontal="right"/>
    </xf>
    <xf numFmtId="0" fontId="37" fillId="9" borderId="34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15" fillId="0" borderId="13" xfId="4" applyFont="1" applyFill="1" applyBorder="1" applyAlignment="1">
      <alignment vertical="center"/>
    </xf>
    <xf numFmtId="164" fontId="15" fillId="0" borderId="6" xfId="4" applyFont="1" applyFill="1" applyBorder="1" applyAlignment="1">
      <alignment vertical="center"/>
    </xf>
    <xf numFmtId="164" fontId="15" fillId="10" borderId="13" xfId="4" applyFont="1" applyFill="1" applyBorder="1" applyAlignment="1">
      <alignment vertical="center"/>
    </xf>
    <xf numFmtId="164" fontId="15" fillId="10" borderId="6" xfId="4" applyFont="1" applyFill="1" applyBorder="1" applyAlignment="1">
      <alignment vertical="center"/>
    </xf>
    <xf numFmtId="164" fontId="15" fillId="10" borderId="6" xfId="4" applyFont="1" applyFill="1" applyBorder="1" applyAlignment="1">
      <alignment horizontal="center" vertical="center"/>
    </xf>
    <xf numFmtId="0" fontId="8" fillId="10" borderId="0" xfId="3" applyFill="1"/>
    <xf numFmtId="0" fontId="42" fillId="0" borderId="19" xfId="3" applyFont="1" applyBorder="1" applyAlignment="1">
      <alignment vertical="center"/>
    </xf>
    <xf numFmtId="0" fontId="42" fillId="0" borderId="20" xfId="3" applyFont="1" applyBorder="1" applyAlignment="1">
      <alignment vertical="center"/>
    </xf>
    <xf numFmtId="43" fontId="42" fillId="0" borderId="21" xfId="3" applyNumberFormat="1" applyFont="1" applyBorder="1" applyAlignment="1">
      <alignment vertical="center"/>
    </xf>
    <xf numFmtId="0" fontId="8" fillId="0" borderId="24" xfId="3" applyBorder="1"/>
    <xf numFmtId="0" fontId="8" fillId="0" borderId="25" xfId="3" applyBorder="1" applyAlignment="1">
      <alignment horizontal="center" vertical="center"/>
    </xf>
    <xf numFmtId="0" fontId="42" fillId="0" borderId="26" xfId="3" applyFont="1" applyBorder="1" applyAlignment="1">
      <alignment horizontal="center" vertical="center"/>
    </xf>
    <xf numFmtId="14" fontId="6" fillId="0" borderId="6" xfId="1" applyNumberFormat="1" applyFont="1" applyFill="1" applyBorder="1" applyAlignment="1">
      <alignment horizontal="center" vertical="center"/>
    </xf>
    <xf numFmtId="14" fontId="6" fillId="11" borderId="6" xfId="1" applyNumberFormat="1" applyFont="1" applyFill="1" applyBorder="1" applyAlignment="1">
      <alignment horizontal="center" vertical="center"/>
    </xf>
    <xf numFmtId="14" fontId="12" fillId="11" borderId="6" xfId="1" applyNumberFormat="1" applyFont="1" applyFill="1" applyBorder="1" applyAlignment="1">
      <alignment horizontal="center" vertical="center"/>
    </xf>
    <xf numFmtId="14" fontId="6" fillId="11" borderId="6" xfId="1" quotePrefix="1" applyNumberFormat="1" applyFont="1" applyFill="1" applyBorder="1" applyAlignment="1">
      <alignment horizontal="center" vertical="center"/>
    </xf>
    <xf numFmtId="0" fontId="6" fillId="11" borderId="6" xfId="1" applyFont="1" applyFill="1" applyBorder="1" applyAlignment="1">
      <alignment horizontal="center" vertical="center"/>
    </xf>
    <xf numFmtId="0" fontId="7" fillId="11" borderId="6" xfId="1" applyFont="1" applyFill="1" applyBorder="1" applyAlignment="1">
      <alignment horizontal="center" vertical="center"/>
    </xf>
    <xf numFmtId="3" fontId="12" fillId="11" borderId="6" xfId="1" applyNumberFormat="1" applyFont="1" applyFill="1" applyBorder="1" applyAlignment="1">
      <alignment horizontal="center" vertical="center"/>
    </xf>
    <xf numFmtId="4" fontId="12" fillId="11" borderId="6" xfId="1" applyNumberFormat="1" applyFont="1" applyFill="1" applyBorder="1" applyAlignment="1">
      <alignment horizontal="center" vertical="center"/>
    </xf>
    <xf numFmtId="4" fontId="12" fillId="11" borderId="7" xfId="1" applyNumberFormat="1" applyFont="1" applyFill="1" applyBorder="1" applyAlignment="1">
      <alignment horizontal="center" vertical="center"/>
    </xf>
    <xf numFmtId="3" fontId="6" fillId="11" borderId="6" xfId="1" applyNumberFormat="1" applyFont="1" applyFill="1" applyBorder="1" applyAlignment="1">
      <alignment horizontal="center" vertical="center"/>
    </xf>
    <xf numFmtId="4" fontId="6" fillId="11" borderId="6" xfId="1" applyNumberFormat="1" applyFont="1" applyFill="1" applyBorder="1" applyAlignment="1">
      <alignment horizontal="center" vertical="center"/>
    </xf>
    <xf numFmtId="4" fontId="6" fillId="11" borderId="7" xfId="1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0" fontId="43" fillId="3" borderId="5" xfId="1" applyFont="1" applyFill="1" applyBorder="1" applyAlignment="1">
      <alignment horizontal="left" vertical="center"/>
    </xf>
    <xf numFmtId="14" fontId="43" fillId="3" borderId="6" xfId="1" quotePrefix="1" applyNumberFormat="1" applyFont="1" applyFill="1" applyBorder="1" applyAlignment="1">
      <alignment horizontal="center" vertical="center"/>
    </xf>
    <xf numFmtId="3" fontId="43" fillId="3" borderId="6" xfId="1" applyNumberFormat="1" applyFont="1" applyFill="1" applyBorder="1" applyAlignment="1">
      <alignment horizontal="center" vertical="center"/>
    </xf>
    <xf numFmtId="4" fontId="43" fillId="3" borderId="6" xfId="1" applyNumberFormat="1" applyFont="1" applyFill="1" applyBorder="1" applyAlignment="1">
      <alignment horizontal="center" vertical="center"/>
    </xf>
    <xf numFmtId="4" fontId="43" fillId="3" borderId="7" xfId="1" applyNumberFormat="1" applyFont="1" applyFill="1" applyBorder="1" applyAlignment="1">
      <alignment horizontal="center" vertical="center"/>
    </xf>
    <xf numFmtId="0" fontId="44" fillId="3" borderId="17" xfId="2" applyNumberFormat="1" applyFont="1" applyFill="1" applyBorder="1" applyAlignment="1">
      <alignment horizontal="center" vertical="center"/>
    </xf>
    <xf numFmtId="14" fontId="12" fillId="3" borderId="6" xfId="1" quotePrefix="1" applyNumberFormat="1" applyFont="1" applyFill="1" applyBorder="1" applyAlignment="1">
      <alignment horizontal="center" vertical="center"/>
    </xf>
    <xf numFmtId="8" fontId="42" fillId="0" borderId="0" xfId="3" applyNumberFormat="1" applyFont="1" applyAlignment="1">
      <alignment horizontal="center" vertical="center"/>
    </xf>
    <xf numFmtId="0" fontId="18" fillId="3" borderId="17" xfId="2" applyNumberFormat="1" applyFont="1" applyFill="1" applyBorder="1" applyAlignment="1">
      <alignment horizontal="center" vertical="center"/>
    </xf>
    <xf numFmtId="4" fontId="18" fillId="3" borderId="10" xfId="2" applyNumberFormat="1" applyFont="1" applyFill="1" applyBorder="1" applyAlignment="1">
      <alignment vertical="center"/>
    </xf>
    <xf numFmtId="43" fontId="8" fillId="0" borderId="0" xfId="3" applyNumberFormat="1"/>
    <xf numFmtId="0" fontId="18" fillId="0" borderId="0" xfId="2" applyFont="1" applyFill="1" applyAlignment="1">
      <alignment vertical="center"/>
    </xf>
    <xf numFmtId="4" fontId="18" fillId="0" borderId="10" xfId="2" applyNumberFormat="1" applyFont="1" applyFill="1" applyBorder="1" applyAlignment="1">
      <alignment horizontal="center" vertical="center"/>
    </xf>
    <xf numFmtId="4" fontId="0" fillId="0" borderId="0" xfId="0" applyNumberFormat="1"/>
    <xf numFmtId="2" fontId="6" fillId="0" borderId="9" xfId="0" applyNumberFormat="1" applyFont="1" applyBorder="1" applyAlignment="1">
      <alignment horizontal="center" vertical="center"/>
    </xf>
    <xf numFmtId="0" fontId="45" fillId="0" borderId="0" xfId="3" applyFont="1"/>
    <xf numFmtId="2" fontId="36" fillId="0" borderId="28" xfId="0" applyNumberFormat="1" applyFont="1" applyBorder="1" applyAlignment="1">
      <alignment horizontal="right"/>
    </xf>
    <xf numFmtId="2" fontId="36" fillId="0" borderId="6" xfId="0" applyNumberFormat="1" applyFont="1" applyBorder="1" applyAlignment="1">
      <alignment horizontal="right"/>
    </xf>
    <xf numFmtId="2" fontId="37" fillId="9" borderId="33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6" fillId="0" borderId="37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35" fillId="0" borderId="12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35" fillId="0" borderId="35" xfId="0" applyNumberFormat="1" applyFont="1" applyBorder="1" applyAlignment="1">
      <alignment horizontal="center"/>
    </xf>
    <xf numFmtId="0" fontId="35" fillId="0" borderId="22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35" fillId="0" borderId="3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2" fontId="0" fillId="0" borderId="0" xfId="0" applyNumberFormat="1"/>
    <xf numFmtId="0" fontId="12" fillId="3" borderId="5" xfId="1" applyFont="1" applyFill="1" applyBorder="1" applyAlignment="1">
      <alignment horizontal="left" vertical="center"/>
    </xf>
    <xf numFmtId="3" fontId="12" fillId="3" borderId="6" xfId="1" applyNumberFormat="1" applyFont="1" applyFill="1" applyBorder="1" applyAlignment="1">
      <alignment horizontal="center" vertical="center"/>
    </xf>
    <xf numFmtId="0" fontId="10" fillId="0" borderId="7" xfId="3" applyFont="1" applyFill="1" applyBorder="1"/>
    <xf numFmtId="4" fontId="8" fillId="0" borderId="18" xfId="3" applyNumberFormat="1" applyFill="1" applyBorder="1"/>
    <xf numFmtId="4" fontId="8" fillId="0" borderId="5" xfId="3" applyNumberFormat="1" applyFill="1" applyBorder="1"/>
    <xf numFmtId="4" fontId="10" fillId="0" borderId="18" xfId="3" applyNumberFormat="1" applyFont="1" applyBorder="1"/>
    <xf numFmtId="4" fontId="10" fillId="0" borderId="5" xfId="3" applyNumberFormat="1" applyFont="1" applyBorder="1"/>
    <xf numFmtId="0" fontId="9" fillId="0" borderId="7" xfId="3" applyFont="1" applyBorder="1"/>
    <xf numFmtId="2" fontId="9" fillId="0" borderId="18" xfId="3" applyNumberFormat="1" applyFont="1" applyBorder="1"/>
    <xf numFmtId="0" fontId="9" fillId="0" borderId="5" xfId="3" applyFont="1" applyBorder="1"/>
    <xf numFmtId="0" fontId="8" fillId="0" borderId="5" xfId="3" applyBorder="1"/>
    <xf numFmtId="165" fontId="10" fillId="0" borderId="6" xfId="3" applyNumberFormat="1" applyFont="1" applyBorder="1" applyAlignment="1">
      <alignment horizontal="right"/>
    </xf>
    <xf numFmtId="14" fontId="5" fillId="12" borderId="6" xfId="1" applyNumberFormat="1" applyFont="1" applyFill="1" applyBorder="1" applyAlignment="1">
      <alignment horizontal="center" vertical="center"/>
    </xf>
    <xf numFmtId="4" fontId="5" fillId="11" borderId="7" xfId="1" applyNumberFormat="1" applyFont="1" applyFill="1" applyBorder="1" applyAlignment="1">
      <alignment horizontal="center" vertical="center"/>
    </xf>
    <xf numFmtId="14" fontId="6" fillId="14" borderId="6" xfId="1" quotePrefix="1" applyNumberFormat="1" applyFont="1" applyFill="1" applyBorder="1" applyAlignment="1">
      <alignment horizontal="center" vertical="center"/>
    </xf>
    <xf numFmtId="14" fontId="6" fillId="13" borderId="6" xfId="1" applyNumberFormat="1" applyFont="1" applyFill="1" applyBorder="1" applyAlignment="1">
      <alignment horizontal="center" vertical="center"/>
    </xf>
    <xf numFmtId="3" fontId="6" fillId="13" borderId="6" xfId="1" applyNumberFormat="1" applyFont="1" applyFill="1" applyBorder="1" applyAlignment="1">
      <alignment horizontal="center" vertical="center"/>
    </xf>
    <xf numFmtId="0" fontId="46" fillId="13" borderId="5" xfId="1" applyFont="1" applyFill="1" applyBorder="1" applyAlignment="1">
      <alignment horizontal="left" vertical="center"/>
    </xf>
    <xf numFmtId="4" fontId="47" fillId="13" borderId="6" xfId="1" applyNumberFormat="1" applyFont="1" applyFill="1" applyBorder="1" applyAlignment="1">
      <alignment horizontal="center" vertical="center"/>
    </xf>
    <xf numFmtId="4" fontId="47" fillId="13" borderId="7" xfId="1" applyNumberFormat="1" applyFont="1" applyFill="1" applyBorder="1" applyAlignment="1">
      <alignment horizontal="center" vertical="center"/>
    </xf>
    <xf numFmtId="2" fontId="47" fillId="13" borderId="6" xfId="0" applyNumberFormat="1" applyFont="1" applyFill="1" applyBorder="1" applyAlignment="1">
      <alignment horizontal="center"/>
    </xf>
    <xf numFmtId="2" fontId="9" fillId="0" borderId="6" xfId="3" applyNumberFormat="1" applyFont="1" applyBorder="1" applyAlignment="1">
      <alignment horizontal="center" wrapText="1"/>
    </xf>
    <xf numFmtId="4" fontId="9" fillId="0" borderId="6" xfId="3" applyNumberFormat="1" applyFont="1" applyBorder="1" applyAlignment="1">
      <alignment horizontal="center" wrapText="1"/>
    </xf>
    <xf numFmtId="0" fontId="12" fillId="3" borderId="6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/>
    <xf numFmtId="0" fontId="17" fillId="0" borderId="11" xfId="3" applyFont="1" applyFill="1" applyBorder="1" applyAlignment="1">
      <alignment horizontal="center"/>
    </xf>
    <xf numFmtId="0" fontId="34" fillId="9" borderId="0" xfId="0" applyNumberFormat="1" applyFont="1" applyFill="1" applyAlignment="1"/>
    <xf numFmtId="0" fontId="0" fillId="0" borderId="0" xfId="0" applyAlignment="1"/>
    <xf numFmtId="0" fontId="8" fillId="0" borderId="0" xfId="3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2" fontId="3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4" fillId="9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2" fillId="0" borderId="0" xfId="3" applyFont="1" applyAlignment="1">
      <alignment wrapText="1"/>
    </xf>
    <xf numFmtId="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11" fillId="4" borderId="5" xfId="1" quotePrefix="1" applyFont="1" applyFill="1" applyBorder="1" applyAlignment="1">
      <alignment horizontal="left" vertical="center" wrapText="1"/>
    </xf>
    <xf numFmtId="0" fontId="9" fillId="0" borderId="0" xfId="5" applyFont="1" applyAlignment="1">
      <alignment horizontal="center" vertical="center"/>
    </xf>
    <xf numFmtId="14" fontId="22" fillId="4" borderId="6" xfId="1" applyNumberFormat="1" applyFont="1" applyFill="1" applyBorder="1" applyAlignment="1">
      <alignment horizontal="center" vertical="center"/>
    </xf>
    <xf numFmtId="3" fontId="50" fillId="4" borderId="6" xfId="1" applyNumberFormat="1" applyFont="1" applyFill="1" applyBorder="1" applyAlignment="1">
      <alignment horizontal="center" vertical="top" wrapText="1"/>
    </xf>
    <xf numFmtId="3" fontId="49" fillId="4" borderId="6" xfId="1" applyNumberFormat="1" applyFont="1" applyFill="1" applyBorder="1" applyAlignment="1">
      <alignment horizontal="center" vertical="top" wrapText="1"/>
    </xf>
    <xf numFmtId="0" fontId="8" fillId="0" borderId="0" xfId="3" applyAlignment="1">
      <alignment wrapText="1"/>
    </xf>
  </cellXfs>
  <cellStyles count="6">
    <cellStyle name="Insatisfaisant" xfId="2" builtinId="27"/>
    <cellStyle name="Lien hypertexte" xfId="5" builtinId="8"/>
    <cellStyle name="Milliers 2" xfId="4"/>
    <cellStyle name="Normal" xfId="0" builtinId="0"/>
    <cellStyle name="Normal 2" xfId="3"/>
    <cellStyle name="Titre 1" xfId="1" builtinId="16"/>
  </cellStyles>
  <dxfs count="58"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27</xdr:row>
      <xdr:rowOff>71899</xdr:rowOff>
    </xdr:from>
    <xdr:to>
      <xdr:col>4</xdr:col>
      <xdr:colOff>1056640</xdr:colOff>
      <xdr:row>30</xdr:row>
      <xdr:rowOff>1991360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304299"/>
          <a:ext cx="6847840" cy="3179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29</xdr:row>
      <xdr:rowOff>2186648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0840"/>
          <a:ext cx="6113145" cy="2963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28</xdr:row>
      <xdr:rowOff>47625</xdr:rowOff>
    </xdr:from>
    <xdr:to>
      <xdr:col>4</xdr:col>
      <xdr:colOff>819150</xdr:colOff>
      <xdr:row>29</xdr:row>
      <xdr:rowOff>2245703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F8CED913-9C83-4464-AA51-7D626C50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648450"/>
          <a:ext cx="5953125" cy="29696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65272</xdr:rowOff>
    </xdr:from>
    <xdr:to>
      <xdr:col>4</xdr:col>
      <xdr:colOff>790575</xdr:colOff>
      <xdr:row>30</xdr:row>
      <xdr:rowOff>2006175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FE24C206-B3A8-47CA-A0FF-A1C77E95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6666097"/>
          <a:ext cx="5953125" cy="2969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0"/>
          <a:ext cx="6113145" cy="2963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au142851041421684" displayName="Tableau142851041421684" ref="A9:F23" totalsRowShown="0" headerRowDxfId="57" dataDxfId="55" headerRowBorderDxfId="56" tableBorderDxfId="54" totalsRowBorderDxfId="53" headerRowCellStyle="Insatisfaisant" dataCellStyle="Insatisfaisant">
  <autoFilter ref="A9:F23"/>
  <tableColumns count="6">
    <tableColumn id="1" name="Entreprise" dataDxfId="52" dataCellStyle="Titre 1"/>
    <tableColumn id="17" name="Adresse" dataDxfId="51" dataCellStyle="Titre 1"/>
    <tableColumn id="12" name="Date acquisition" dataDxfId="50" dataCellStyle="Titre 1"/>
    <tableColumn id="16" name="N° Parcelle" dataDxfId="49" dataCellStyle="Titre 1"/>
    <tableColumn id="10" name="Surface hors parties communes m²" dataDxfId="48" dataCellStyle="Titre 1"/>
    <tableColumn id="2" name="Surface  totale m²" dataDxfId="47" dataCellStyle="Titre 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au1428510414216845" displayName="Tableau1428510414216845" ref="A29:F43" totalsRowShown="0" headerRowDxfId="46" dataDxfId="44" headerRowBorderDxfId="45" tableBorderDxfId="43" totalsRowBorderDxfId="42" headerRowCellStyle="Insatisfaisant" dataCellStyle="Insatisfaisant">
  <autoFilter ref="A29:F43"/>
  <tableColumns count="6">
    <tableColumn id="1" name="Entreprise" dataDxfId="41" dataCellStyle="Titre 1"/>
    <tableColumn id="17" name="Adresse" dataDxfId="40" dataCellStyle="Titre 1"/>
    <tableColumn id="12" name="Date acquisition" dataDxfId="39" dataCellStyle="Titre 1"/>
    <tableColumn id="16" name="N° Parcelle" dataDxfId="38" dataCellStyle="Titre 1"/>
    <tableColumn id="10" name="Surface hors parties communes m²" dataDxfId="37" dataCellStyle="Titre 1"/>
    <tableColumn id="2" name="Surface  totale m²" dataDxfId="36" dataCellStyle="Titre 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eau142851041421686" displayName="Tableau142851041421686" ref="A9:G26" totalsRowShown="0" headerRowDxfId="35" dataDxfId="33" headerRowBorderDxfId="34" tableBorderDxfId="32" totalsRowBorderDxfId="31" headerRowCellStyle="Insatisfaisant" dataCellStyle="Insatisfaisant">
  <autoFilter ref="A9:G26"/>
  <tableColumns count="7">
    <tableColumn id="1" name="Entreprise" dataDxfId="30" dataCellStyle="Titre 1"/>
    <tableColumn id="12" name="Date acquisition" dataDxfId="29" dataCellStyle="Titre 1"/>
    <tableColumn id="16" name="N° Parcelle" dataDxfId="28" dataCellStyle="Titre 1"/>
    <tableColumn id="10" name="Surface hors parties communes m²" dataDxfId="27" dataCellStyle="Titre 1"/>
    <tableColumn id="2" name="Surface  totale m²" dataDxfId="26" dataCellStyle="Titre 1"/>
    <tableColumn id="7" name="Montant total TTC € à répartir" dataDxfId="25" dataCellStyle="Titre 1"/>
    <tableColumn id="6" name="Montant Réparti € TTC par parcelle" dataDxfId="24" dataCellStyle="Titre 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" name="Tableau14285104142168" displayName="Tableau14285104142168" ref="A9:I25" totalsRowShown="0" headerRowDxfId="23" dataDxfId="21" headerRowBorderDxfId="22" tableBorderDxfId="20" totalsRowBorderDxfId="19" headerRowCellStyle="Insatisfaisant" dataCellStyle="Insatisfaisant">
  <autoFilter ref="A9:I25"/>
  <tableColumns count="9">
    <tableColumn id="1" name="Entreprise" dataDxfId="18" dataCellStyle="Titre 1"/>
    <tableColumn id="12" name="Date acquisition" dataDxfId="17" dataCellStyle="Titre 1"/>
    <tableColumn id="16" name="N° Parcelle" dataDxfId="16" dataCellStyle="Titre 1"/>
    <tableColumn id="10" name="Surface hors parties communes m²" dataDxfId="15" dataCellStyle="Titre 1"/>
    <tableColumn id="2" name="Surface  totale m²" dataDxfId="14" dataCellStyle="Titre 1"/>
    <tableColumn id="7" name="Montant total TTC € à répartir" dataDxfId="13" dataCellStyle="Titre 1"/>
    <tableColumn id="6" name="Montant € TTC par parcelle" dataDxfId="12" dataCellStyle="Titre 1"/>
    <tableColumn id="18" name="prorata s/nbre jours" dataDxfId="11" dataCellStyle="Insatisfaisant">
      <calculatedColumnFormula>Tableau14285104142168[[#This Row],[Montant € TTC par parcelle]]/365*365</calculatedColumnFormula>
    </tableColumn>
    <tableColumn id="3" name="Crédit solde 2019_x000a_à déduire" dataDxfId="10" dataCellStyle="Insatisfaisant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2" name="Tableau142851041421683" displayName="Tableau142851041421683" ref="A9:F18" totalsRowShown="0" headerRowDxfId="9" dataDxfId="7" headerRowBorderDxfId="8" tableBorderDxfId="6" totalsRowBorderDxfId="5" headerRowCellStyle="Insatisfaisant" dataCellStyle="Insatisfaisant">
  <autoFilter ref="A9:F18"/>
  <tableColumns count="6">
    <tableColumn id="1" name="Nom - Prenom" dataDxfId="4" dataCellStyle="Titre 1"/>
    <tableColumn id="18" name="Entreprise"/>
    <tableColumn id="17" name="Adresse" dataDxfId="3" dataCellStyle="Titre 1"/>
    <tableColumn id="12" name="tel" dataDxfId="2" dataCellStyle="Titre 1"/>
    <tableColumn id="16" name="mail" dataDxfId="1" dataCellStyle="Titre 1"/>
    <tableColumn id="10" name="Emargement" dataDxfId="0" dataCellStyle="Titre 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google.com/search?source=hp&amp;ei=MN2XX4mJAoPmU-2ktIAG&amp;q=france+style&amp;oq=france+style&amp;gs_lcp=CgZwc3ktYWIQAzICCAAyAggAMgIIADICCAAyAggAMgIIADICCAAyAggAMgIIADICCAA6DggAEOoCELQCEJoBEOUCOggIABCxAxCDAToFCAAQsQM6AgguOgUILhCxAzoICC4QsQMQgwFQ8w1Yhh5g5SFoAXAAeACAAUeIAcwFkgECMTKYAQCgAQGqAQdnd3Mtd2l6sAEG&amp;sclient=psy-ab&amp;ved=0ahUKEwiJ4biWsNTsAhUD8xQKHW0SDWAQ4dUDCAo&amp;uact=5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3"/>
  <sheetViews>
    <sheetView topLeftCell="A31" workbookViewId="0">
      <selection activeCell="B13" sqref="B13"/>
    </sheetView>
  </sheetViews>
  <sheetFormatPr baseColWidth="10" defaultRowHeight="13.2" x14ac:dyDescent="0.25"/>
  <cols>
    <col min="1" max="1" width="35.88671875" customWidth="1"/>
    <col min="2" max="2" width="49.66406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21.44140625" customWidth="1"/>
    <col min="8" max="8" width="21.6640625" customWidth="1"/>
    <col min="9" max="9" width="13.88671875" customWidth="1"/>
    <col min="10" max="10" width="15.6640625" customWidth="1"/>
    <col min="258" max="258" width="33.6640625" customWidth="1"/>
    <col min="259" max="259" width="24" customWidth="1"/>
    <col min="260" max="260" width="14.5546875" customWidth="1"/>
    <col min="261" max="261" width="15.5546875" customWidth="1"/>
    <col min="262" max="262" width="21.44140625" customWidth="1"/>
    <col min="263" max="263" width="25.44140625" customWidth="1"/>
    <col min="514" max="514" width="33.6640625" customWidth="1"/>
    <col min="515" max="515" width="24" customWidth="1"/>
    <col min="516" max="516" width="14.5546875" customWidth="1"/>
    <col min="517" max="517" width="15.5546875" customWidth="1"/>
    <col min="518" max="518" width="21.44140625" customWidth="1"/>
    <col min="519" max="519" width="25.44140625" customWidth="1"/>
    <col min="770" max="770" width="33.6640625" customWidth="1"/>
    <col min="771" max="771" width="24" customWidth="1"/>
    <col min="772" max="772" width="14.5546875" customWidth="1"/>
    <col min="773" max="773" width="15.5546875" customWidth="1"/>
    <col min="774" max="774" width="21.44140625" customWidth="1"/>
    <col min="775" max="775" width="25.44140625" customWidth="1"/>
    <col min="1026" max="1026" width="33.6640625" customWidth="1"/>
    <col min="1027" max="1027" width="24" customWidth="1"/>
    <col min="1028" max="1028" width="14.5546875" customWidth="1"/>
    <col min="1029" max="1029" width="15.5546875" customWidth="1"/>
    <col min="1030" max="1030" width="21.44140625" customWidth="1"/>
    <col min="1031" max="1031" width="25.44140625" customWidth="1"/>
    <col min="1282" max="1282" width="33.6640625" customWidth="1"/>
    <col min="1283" max="1283" width="24" customWidth="1"/>
    <col min="1284" max="1284" width="14.5546875" customWidth="1"/>
    <col min="1285" max="1285" width="15.5546875" customWidth="1"/>
    <col min="1286" max="1286" width="21.44140625" customWidth="1"/>
    <col min="1287" max="1287" width="25.44140625" customWidth="1"/>
    <col min="1538" max="1538" width="33.6640625" customWidth="1"/>
    <col min="1539" max="1539" width="24" customWidth="1"/>
    <col min="1540" max="1540" width="14.5546875" customWidth="1"/>
    <col min="1541" max="1541" width="15.5546875" customWidth="1"/>
    <col min="1542" max="1542" width="21.44140625" customWidth="1"/>
    <col min="1543" max="1543" width="25.44140625" customWidth="1"/>
    <col min="1794" max="1794" width="33.6640625" customWidth="1"/>
    <col min="1795" max="1795" width="24" customWidth="1"/>
    <col min="1796" max="1796" width="14.5546875" customWidth="1"/>
    <col min="1797" max="1797" width="15.5546875" customWidth="1"/>
    <col min="1798" max="1798" width="21.44140625" customWidth="1"/>
    <col min="1799" max="1799" width="25.44140625" customWidth="1"/>
    <col min="2050" max="2050" width="33.6640625" customWidth="1"/>
    <col min="2051" max="2051" width="24" customWidth="1"/>
    <col min="2052" max="2052" width="14.5546875" customWidth="1"/>
    <col min="2053" max="2053" width="15.5546875" customWidth="1"/>
    <col min="2054" max="2054" width="21.44140625" customWidth="1"/>
    <col min="2055" max="2055" width="25.44140625" customWidth="1"/>
    <col min="2306" max="2306" width="33.6640625" customWidth="1"/>
    <col min="2307" max="2307" width="24" customWidth="1"/>
    <col min="2308" max="2308" width="14.5546875" customWidth="1"/>
    <col min="2309" max="2309" width="15.5546875" customWidth="1"/>
    <col min="2310" max="2310" width="21.44140625" customWidth="1"/>
    <col min="2311" max="2311" width="25.44140625" customWidth="1"/>
    <col min="2562" max="2562" width="33.6640625" customWidth="1"/>
    <col min="2563" max="2563" width="24" customWidth="1"/>
    <col min="2564" max="2564" width="14.5546875" customWidth="1"/>
    <col min="2565" max="2565" width="15.5546875" customWidth="1"/>
    <col min="2566" max="2566" width="21.44140625" customWidth="1"/>
    <col min="2567" max="2567" width="25.44140625" customWidth="1"/>
    <col min="2818" max="2818" width="33.6640625" customWidth="1"/>
    <col min="2819" max="2819" width="24" customWidth="1"/>
    <col min="2820" max="2820" width="14.5546875" customWidth="1"/>
    <col min="2821" max="2821" width="15.5546875" customWidth="1"/>
    <col min="2822" max="2822" width="21.44140625" customWidth="1"/>
    <col min="2823" max="2823" width="25.44140625" customWidth="1"/>
    <col min="3074" max="3074" width="33.6640625" customWidth="1"/>
    <col min="3075" max="3075" width="24" customWidth="1"/>
    <col min="3076" max="3076" width="14.5546875" customWidth="1"/>
    <col min="3077" max="3077" width="15.5546875" customWidth="1"/>
    <col min="3078" max="3078" width="21.44140625" customWidth="1"/>
    <col min="3079" max="3079" width="25.44140625" customWidth="1"/>
    <col min="3330" max="3330" width="33.6640625" customWidth="1"/>
    <col min="3331" max="3331" width="24" customWidth="1"/>
    <col min="3332" max="3332" width="14.5546875" customWidth="1"/>
    <col min="3333" max="3333" width="15.5546875" customWidth="1"/>
    <col min="3334" max="3334" width="21.44140625" customWidth="1"/>
    <col min="3335" max="3335" width="25.44140625" customWidth="1"/>
    <col min="3586" max="3586" width="33.6640625" customWidth="1"/>
    <col min="3587" max="3587" width="24" customWidth="1"/>
    <col min="3588" max="3588" width="14.5546875" customWidth="1"/>
    <col min="3589" max="3589" width="15.5546875" customWidth="1"/>
    <col min="3590" max="3590" width="21.44140625" customWidth="1"/>
    <col min="3591" max="3591" width="25.44140625" customWidth="1"/>
    <col min="3842" max="3842" width="33.6640625" customWidth="1"/>
    <col min="3843" max="3843" width="24" customWidth="1"/>
    <col min="3844" max="3844" width="14.5546875" customWidth="1"/>
    <col min="3845" max="3845" width="15.5546875" customWidth="1"/>
    <col min="3846" max="3846" width="21.44140625" customWidth="1"/>
    <col min="3847" max="3847" width="25.44140625" customWidth="1"/>
    <col min="4098" max="4098" width="33.6640625" customWidth="1"/>
    <col min="4099" max="4099" width="24" customWidth="1"/>
    <col min="4100" max="4100" width="14.5546875" customWidth="1"/>
    <col min="4101" max="4101" width="15.5546875" customWidth="1"/>
    <col min="4102" max="4102" width="21.44140625" customWidth="1"/>
    <col min="4103" max="4103" width="25.44140625" customWidth="1"/>
    <col min="4354" max="4354" width="33.6640625" customWidth="1"/>
    <col min="4355" max="4355" width="24" customWidth="1"/>
    <col min="4356" max="4356" width="14.5546875" customWidth="1"/>
    <col min="4357" max="4357" width="15.5546875" customWidth="1"/>
    <col min="4358" max="4358" width="21.44140625" customWidth="1"/>
    <col min="4359" max="4359" width="25.44140625" customWidth="1"/>
    <col min="4610" max="4610" width="33.6640625" customWidth="1"/>
    <col min="4611" max="4611" width="24" customWidth="1"/>
    <col min="4612" max="4612" width="14.5546875" customWidth="1"/>
    <col min="4613" max="4613" width="15.5546875" customWidth="1"/>
    <col min="4614" max="4614" width="21.44140625" customWidth="1"/>
    <col min="4615" max="4615" width="25.44140625" customWidth="1"/>
    <col min="4866" max="4866" width="33.6640625" customWidth="1"/>
    <col min="4867" max="4867" width="24" customWidth="1"/>
    <col min="4868" max="4868" width="14.5546875" customWidth="1"/>
    <col min="4869" max="4869" width="15.5546875" customWidth="1"/>
    <col min="4870" max="4870" width="21.44140625" customWidth="1"/>
    <col min="4871" max="4871" width="25.44140625" customWidth="1"/>
    <col min="5122" max="5122" width="33.6640625" customWidth="1"/>
    <col min="5123" max="5123" width="24" customWidth="1"/>
    <col min="5124" max="5124" width="14.5546875" customWidth="1"/>
    <col min="5125" max="5125" width="15.5546875" customWidth="1"/>
    <col min="5126" max="5126" width="21.44140625" customWidth="1"/>
    <col min="5127" max="5127" width="25.44140625" customWidth="1"/>
    <col min="5378" max="5378" width="33.6640625" customWidth="1"/>
    <col min="5379" max="5379" width="24" customWidth="1"/>
    <col min="5380" max="5380" width="14.5546875" customWidth="1"/>
    <col min="5381" max="5381" width="15.5546875" customWidth="1"/>
    <col min="5382" max="5382" width="21.44140625" customWidth="1"/>
    <col min="5383" max="5383" width="25.44140625" customWidth="1"/>
    <col min="5634" max="5634" width="33.6640625" customWidth="1"/>
    <col min="5635" max="5635" width="24" customWidth="1"/>
    <col min="5636" max="5636" width="14.5546875" customWidth="1"/>
    <col min="5637" max="5637" width="15.5546875" customWidth="1"/>
    <col min="5638" max="5638" width="21.44140625" customWidth="1"/>
    <col min="5639" max="5639" width="25.44140625" customWidth="1"/>
    <col min="5890" max="5890" width="33.6640625" customWidth="1"/>
    <col min="5891" max="5891" width="24" customWidth="1"/>
    <col min="5892" max="5892" width="14.5546875" customWidth="1"/>
    <col min="5893" max="5893" width="15.5546875" customWidth="1"/>
    <col min="5894" max="5894" width="21.44140625" customWidth="1"/>
    <col min="5895" max="5895" width="25.44140625" customWidth="1"/>
    <col min="6146" max="6146" width="33.6640625" customWidth="1"/>
    <col min="6147" max="6147" width="24" customWidth="1"/>
    <col min="6148" max="6148" width="14.5546875" customWidth="1"/>
    <col min="6149" max="6149" width="15.5546875" customWidth="1"/>
    <col min="6150" max="6150" width="21.44140625" customWidth="1"/>
    <col min="6151" max="6151" width="25.44140625" customWidth="1"/>
    <col min="6402" max="6402" width="33.6640625" customWidth="1"/>
    <col min="6403" max="6403" width="24" customWidth="1"/>
    <col min="6404" max="6404" width="14.5546875" customWidth="1"/>
    <col min="6405" max="6405" width="15.5546875" customWidth="1"/>
    <col min="6406" max="6406" width="21.44140625" customWidth="1"/>
    <col min="6407" max="6407" width="25.44140625" customWidth="1"/>
    <col min="6658" max="6658" width="33.6640625" customWidth="1"/>
    <col min="6659" max="6659" width="24" customWidth="1"/>
    <col min="6660" max="6660" width="14.5546875" customWidth="1"/>
    <col min="6661" max="6661" width="15.5546875" customWidth="1"/>
    <col min="6662" max="6662" width="21.44140625" customWidth="1"/>
    <col min="6663" max="6663" width="25.44140625" customWidth="1"/>
    <col min="6914" max="6914" width="33.6640625" customWidth="1"/>
    <col min="6915" max="6915" width="24" customWidth="1"/>
    <col min="6916" max="6916" width="14.5546875" customWidth="1"/>
    <col min="6917" max="6917" width="15.5546875" customWidth="1"/>
    <col min="6918" max="6918" width="21.44140625" customWidth="1"/>
    <col min="6919" max="6919" width="25.44140625" customWidth="1"/>
    <col min="7170" max="7170" width="33.6640625" customWidth="1"/>
    <col min="7171" max="7171" width="24" customWidth="1"/>
    <col min="7172" max="7172" width="14.5546875" customWidth="1"/>
    <col min="7173" max="7173" width="15.5546875" customWidth="1"/>
    <col min="7174" max="7174" width="21.44140625" customWidth="1"/>
    <col min="7175" max="7175" width="25.44140625" customWidth="1"/>
    <col min="7426" max="7426" width="33.6640625" customWidth="1"/>
    <col min="7427" max="7427" width="24" customWidth="1"/>
    <col min="7428" max="7428" width="14.5546875" customWidth="1"/>
    <col min="7429" max="7429" width="15.5546875" customWidth="1"/>
    <col min="7430" max="7430" width="21.44140625" customWidth="1"/>
    <col min="7431" max="7431" width="25.44140625" customWidth="1"/>
    <col min="7682" max="7682" width="33.6640625" customWidth="1"/>
    <col min="7683" max="7683" width="24" customWidth="1"/>
    <col min="7684" max="7684" width="14.5546875" customWidth="1"/>
    <col min="7685" max="7685" width="15.5546875" customWidth="1"/>
    <col min="7686" max="7686" width="21.44140625" customWidth="1"/>
    <col min="7687" max="7687" width="25.44140625" customWidth="1"/>
    <col min="7938" max="7938" width="33.6640625" customWidth="1"/>
    <col min="7939" max="7939" width="24" customWidth="1"/>
    <col min="7940" max="7940" width="14.5546875" customWidth="1"/>
    <col min="7941" max="7941" width="15.5546875" customWidth="1"/>
    <col min="7942" max="7942" width="21.44140625" customWidth="1"/>
    <col min="7943" max="7943" width="25.44140625" customWidth="1"/>
    <col min="8194" max="8194" width="33.6640625" customWidth="1"/>
    <col min="8195" max="8195" width="24" customWidth="1"/>
    <col min="8196" max="8196" width="14.5546875" customWidth="1"/>
    <col min="8197" max="8197" width="15.5546875" customWidth="1"/>
    <col min="8198" max="8198" width="21.44140625" customWidth="1"/>
    <col min="8199" max="8199" width="25.44140625" customWidth="1"/>
    <col min="8450" max="8450" width="33.6640625" customWidth="1"/>
    <col min="8451" max="8451" width="24" customWidth="1"/>
    <col min="8452" max="8452" width="14.5546875" customWidth="1"/>
    <col min="8453" max="8453" width="15.5546875" customWidth="1"/>
    <col min="8454" max="8454" width="21.44140625" customWidth="1"/>
    <col min="8455" max="8455" width="25.44140625" customWidth="1"/>
    <col min="8706" max="8706" width="33.6640625" customWidth="1"/>
    <col min="8707" max="8707" width="24" customWidth="1"/>
    <col min="8708" max="8708" width="14.5546875" customWidth="1"/>
    <col min="8709" max="8709" width="15.5546875" customWidth="1"/>
    <col min="8710" max="8710" width="21.44140625" customWidth="1"/>
    <col min="8711" max="8711" width="25.44140625" customWidth="1"/>
    <col min="8962" max="8962" width="33.6640625" customWidth="1"/>
    <col min="8963" max="8963" width="24" customWidth="1"/>
    <col min="8964" max="8964" width="14.5546875" customWidth="1"/>
    <col min="8965" max="8965" width="15.5546875" customWidth="1"/>
    <col min="8966" max="8966" width="21.44140625" customWidth="1"/>
    <col min="8967" max="8967" width="25.44140625" customWidth="1"/>
    <col min="9218" max="9218" width="33.6640625" customWidth="1"/>
    <col min="9219" max="9219" width="24" customWidth="1"/>
    <col min="9220" max="9220" width="14.5546875" customWidth="1"/>
    <col min="9221" max="9221" width="15.5546875" customWidth="1"/>
    <col min="9222" max="9222" width="21.44140625" customWidth="1"/>
    <col min="9223" max="9223" width="25.44140625" customWidth="1"/>
    <col min="9474" max="9474" width="33.6640625" customWidth="1"/>
    <col min="9475" max="9475" width="24" customWidth="1"/>
    <col min="9476" max="9476" width="14.5546875" customWidth="1"/>
    <col min="9477" max="9477" width="15.5546875" customWidth="1"/>
    <col min="9478" max="9478" width="21.44140625" customWidth="1"/>
    <col min="9479" max="9479" width="25.44140625" customWidth="1"/>
    <col min="9730" max="9730" width="33.6640625" customWidth="1"/>
    <col min="9731" max="9731" width="24" customWidth="1"/>
    <col min="9732" max="9732" width="14.5546875" customWidth="1"/>
    <col min="9733" max="9733" width="15.5546875" customWidth="1"/>
    <col min="9734" max="9734" width="21.44140625" customWidth="1"/>
    <col min="9735" max="9735" width="25.44140625" customWidth="1"/>
    <col min="9986" max="9986" width="33.6640625" customWidth="1"/>
    <col min="9987" max="9987" width="24" customWidth="1"/>
    <col min="9988" max="9988" width="14.5546875" customWidth="1"/>
    <col min="9989" max="9989" width="15.5546875" customWidth="1"/>
    <col min="9990" max="9990" width="21.44140625" customWidth="1"/>
    <col min="9991" max="9991" width="25.44140625" customWidth="1"/>
    <col min="10242" max="10242" width="33.6640625" customWidth="1"/>
    <col min="10243" max="10243" width="24" customWidth="1"/>
    <col min="10244" max="10244" width="14.5546875" customWidth="1"/>
    <col min="10245" max="10245" width="15.5546875" customWidth="1"/>
    <col min="10246" max="10246" width="21.44140625" customWidth="1"/>
    <col min="10247" max="10247" width="25.44140625" customWidth="1"/>
    <col min="10498" max="10498" width="33.6640625" customWidth="1"/>
    <col min="10499" max="10499" width="24" customWidth="1"/>
    <col min="10500" max="10500" width="14.5546875" customWidth="1"/>
    <col min="10501" max="10501" width="15.5546875" customWidth="1"/>
    <col min="10502" max="10502" width="21.44140625" customWidth="1"/>
    <col min="10503" max="10503" width="25.44140625" customWidth="1"/>
    <col min="10754" max="10754" width="33.6640625" customWidth="1"/>
    <col min="10755" max="10755" width="24" customWidth="1"/>
    <col min="10756" max="10756" width="14.5546875" customWidth="1"/>
    <col min="10757" max="10757" width="15.5546875" customWidth="1"/>
    <col min="10758" max="10758" width="21.44140625" customWidth="1"/>
    <col min="10759" max="10759" width="25.44140625" customWidth="1"/>
    <col min="11010" max="11010" width="33.6640625" customWidth="1"/>
    <col min="11011" max="11011" width="24" customWidth="1"/>
    <col min="11012" max="11012" width="14.5546875" customWidth="1"/>
    <col min="11013" max="11013" width="15.5546875" customWidth="1"/>
    <col min="11014" max="11014" width="21.44140625" customWidth="1"/>
    <col min="11015" max="11015" width="25.44140625" customWidth="1"/>
    <col min="11266" max="11266" width="33.6640625" customWidth="1"/>
    <col min="11267" max="11267" width="24" customWidth="1"/>
    <col min="11268" max="11268" width="14.5546875" customWidth="1"/>
    <col min="11269" max="11269" width="15.5546875" customWidth="1"/>
    <col min="11270" max="11270" width="21.44140625" customWidth="1"/>
    <col min="11271" max="11271" width="25.44140625" customWidth="1"/>
    <col min="11522" max="11522" width="33.6640625" customWidth="1"/>
    <col min="11523" max="11523" width="24" customWidth="1"/>
    <col min="11524" max="11524" width="14.5546875" customWidth="1"/>
    <col min="11525" max="11525" width="15.5546875" customWidth="1"/>
    <col min="11526" max="11526" width="21.44140625" customWidth="1"/>
    <col min="11527" max="11527" width="25.44140625" customWidth="1"/>
    <col min="11778" max="11778" width="33.6640625" customWidth="1"/>
    <col min="11779" max="11779" width="24" customWidth="1"/>
    <col min="11780" max="11780" width="14.5546875" customWidth="1"/>
    <col min="11781" max="11781" width="15.5546875" customWidth="1"/>
    <col min="11782" max="11782" width="21.44140625" customWidth="1"/>
    <col min="11783" max="11783" width="25.44140625" customWidth="1"/>
    <col min="12034" max="12034" width="33.6640625" customWidth="1"/>
    <col min="12035" max="12035" width="24" customWidth="1"/>
    <col min="12036" max="12036" width="14.5546875" customWidth="1"/>
    <col min="12037" max="12037" width="15.5546875" customWidth="1"/>
    <col min="12038" max="12038" width="21.44140625" customWidth="1"/>
    <col min="12039" max="12039" width="25.44140625" customWidth="1"/>
    <col min="12290" max="12290" width="33.6640625" customWidth="1"/>
    <col min="12291" max="12291" width="24" customWidth="1"/>
    <col min="12292" max="12292" width="14.5546875" customWidth="1"/>
    <col min="12293" max="12293" width="15.5546875" customWidth="1"/>
    <col min="12294" max="12294" width="21.44140625" customWidth="1"/>
    <col min="12295" max="12295" width="25.44140625" customWidth="1"/>
    <col min="12546" max="12546" width="33.6640625" customWidth="1"/>
    <col min="12547" max="12547" width="24" customWidth="1"/>
    <col min="12548" max="12548" width="14.5546875" customWidth="1"/>
    <col min="12549" max="12549" width="15.5546875" customWidth="1"/>
    <col min="12550" max="12550" width="21.44140625" customWidth="1"/>
    <col min="12551" max="12551" width="25.44140625" customWidth="1"/>
    <col min="12802" max="12802" width="33.6640625" customWidth="1"/>
    <col min="12803" max="12803" width="24" customWidth="1"/>
    <col min="12804" max="12804" width="14.5546875" customWidth="1"/>
    <col min="12805" max="12805" width="15.5546875" customWidth="1"/>
    <col min="12806" max="12806" width="21.44140625" customWidth="1"/>
    <col min="12807" max="12807" width="25.44140625" customWidth="1"/>
    <col min="13058" max="13058" width="33.6640625" customWidth="1"/>
    <col min="13059" max="13059" width="24" customWidth="1"/>
    <col min="13060" max="13060" width="14.5546875" customWidth="1"/>
    <col min="13061" max="13061" width="15.5546875" customWidth="1"/>
    <col min="13062" max="13062" width="21.44140625" customWidth="1"/>
    <col min="13063" max="13063" width="25.44140625" customWidth="1"/>
    <col min="13314" max="13314" width="33.6640625" customWidth="1"/>
    <col min="13315" max="13315" width="24" customWidth="1"/>
    <col min="13316" max="13316" width="14.5546875" customWidth="1"/>
    <col min="13317" max="13317" width="15.5546875" customWidth="1"/>
    <col min="13318" max="13318" width="21.44140625" customWidth="1"/>
    <col min="13319" max="13319" width="25.44140625" customWidth="1"/>
    <col min="13570" max="13570" width="33.6640625" customWidth="1"/>
    <col min="13571" max="13571" width="24" customWidth="1"/>
    <col min="13572" max="13572" width="14.5546875" customWidth="1"/>
    <col min="13573" max="13573" width="15.5546875" customWidth="1"/>
    <col min="13574" max="13574" width="21.44140625" customWidth="1"/>
    <col min="13575" max="13575" width="25.44140625" customWidth="1"/>
    <col min="13826" max="13826" width="33.6640625" customWidth="1"/>
    <col min="13827" max="13827" width="24" customWidth="1"/>
    <col min="13828" max="13828" width="14.5546875" customWidth="1"/>
    <col min="13829" max="13829" width="15.5546875" customWidth="1"/>
    <col min="13830" max="13830" width="21.44140625" customWidth="1"/>
    <col min="13831" max="13831" width="25.44140625" customWidth="1"/>
    <col min="14082" max="14082" width="33.6640625" customWidth="1"/>
    <col min="14083" max="14083" width="24" customWidth="1"/>
    <col min="14084" max="14084" width="14.5546875" customWidth="1"/>
    <col min="14085" max="14085" width="15.5546875" customWidth="1"/>
    <col min="14086" max="14086" width="21.44140625" customWidth="1"/>
    <col min="14087" max="14087" width="25.44140625" customWidth="1"/>
    <col min="14338" max="14338" width="33.6640625" customWidth="1"/>
    <col min="14339" max="14339" width="24" customWidth="1"/>
    <col min="14340" max="14340" width="14.5546875" customWidth="1"/>
    <col min="14341" max="14341" width="15.5546875" customWidth="1"/>
    <col min="14342" max="14342" width="21.44140625" customWidth="1"/>
    <col min="14343" max="14343" width="25.44140625" customWidth="1"/>
    <col min="14594" max="14594" width="33.6640625" customWidth="1"/>
    <col min="14595" max="14595" width="24" customWidth="1"/>
    <col min="14596" max="14596" width="14.5546875" customWidth="1"/>
    <col min="14597" max="14597" width="15.5546875" customWidth="1"/>
    <col min="14598" max="14598" width="21.44140625" customWidth="1"/>
    <col min="14599" max="14599" width="25.44140625" customWidth="1"/>
    <col min="14850" max="14850" width="33.6640625" customWidth="1"/>
    <col min="14851" max="14851" width="24" customWidth="1"/>
    <col min="14852" max="14852" width="14.5546875" customWidth="1"/>
    <col min="14853" max="14853" width="15.5546875" customWidth="1"/>
    <col min="14854" max="14854" width="21.44140625" customWidth="1"/>
    <col min="14855" max="14855" width="25.44140625" customWidth="1"/>
    <col min="15106" max="15106" width="33.6640625" customWidth="1"/>
    <col min="15107" max="15107" width="24" customWidth="1"/>
    <col min="15108" max="15108" width="14.5546875" customWidth="1"/>
    <col min="15109" max="15109" width="15.5546875" customWidth="1"/>
    <col min="15110" max="15110" width="21.44140625" customWidth="1"/>
    <col min="15111" max="15111" width="25.44140625" customWidth="1"/>
    <col min="15362" max="15362" width="33.6640625" customWidth="1"/>
    <col min="15363" max="15363" width="24" customWidth="1"/>
    <col min="15364" max="15364" width="14.5546875" customWidth="1"/>
    <col min="15365" max="15365" width="15.5546875" customWidth="1"/>
    <col min="15366" max="15366" width="21.44140625" customWidth="1"/>
    <col min="15367" max="15367" width="25.44140625" customWidth="1"/>
    <col min="15618" max="15618" width="33.6640625" customWidth="1"/>
    <col min="15619" max="15619" width="24" customWidth="1"/>
    <col min="15620" max="15620" width="14.5546875" customWidth="1"/>
    <col min="15621" max="15621" width="15.5546875" customWidth="1"/>
    <col min="15622" max="15622" width="21.44140625" customWidth="1"/>
    <col min="15623" max="15623" width="25.44140625" customWidth="1"/>
    <col min="15874" max="15874" width="33.6640625" customWidth="1"/>
    <col min="15875" max="15875" width="24" customWidth="1"/>
    <col min="15876" max="15876" width="14.5546875" customWidth="1"/>
    <col min="15877" max="15877" width="15.5546875" customWidth="1"/>
    <col min="15878" max="15878" width="21.44140625" customWidth="1"/>
    <col min="15879" max="15879" width="25.44140625" customWidth="1"/>
    <col min="16130" max="16130" width="33.6640625" customWidth="1"/>
    <col min="16131" max="16131" width="24" customWidth="1"/>
    <col min="16132" max="16132" width="14.5546875" customWidth="1"/>
    <col min="16133" max="16133" width="15.5546875" customWidth="1"/>
    <col min="16134" max="16134" width="21.44140625" customWidth="1"/>
    <col min="16135" max="16135" width="25.44140625" customWidth="1"/>
  </cols>
  <sheetData>
    <row r="6" spans="1:8" ht="30" customHeight="1" x14ac:dyDescent="0.25">
      <c r="A6" s="253" t="s">
        <v>144</v>
      </c>
      <c r="B6" s="253"/>
      <c r="C6" s="253"/>
      <c r="D6" s="253"/>
      <c r="E6" s="253"/>
      <c r="F6" s="253"/>
      <c r="G6" s="74"/>
      <c r="H6" s="74"/>
    </row>
    <row r="7" spans="1:8" x14ac:dyDescent="0.25">
      <c r="C7" s="1"/>
      <c r="D7" s="1"/>
      <c r="G7" s="1"/>
    </row>
    <row r="8" spans="1:8" x14ac:dyDescent="0.25">
      <c r="C8" s="1"/>
      <c r="D8" s="1"/>
      <c r="G8" s="1"/>
    </row>
    <row r="9" spans="1:8" ht="101.25" customHeight="1" x14ac:dyDescent="0.25">
      <c r="A9" s="63" t="s">
        <v>0</v>
      </c>
      <c r="B9" s="63" t="s">
        <v>16</v>
      </c>
      <c r="C9" s="64" t="s">
        <v>1</v>
      </c>
      <c r="D9" s="64" t="s">
        <v>5</v>
      </c>
      <c r="E9" s="64" t="s">
        <v>2</v>
      </c>
      <c r="F9" s="64" t="s">
        <v>3</v>
      </c>
    </row>
    <row r="10" spans="1:8" ht="15.6" x14ac:dyDescent="0.25">
      <c r="A10" s="4"/>
      <c r="B10" s="4"/>
      <c r="C10" s="5"/>
      <c r="D10" s="5"/>
      <c r="E10" s="6"/>
      <c r="F10" s="7"/>
    </row>
    <row r="11" spans="1:8" ht="19.8" x14ac:dyDescent="0.25">
      <c r="A11" s="9"/>
      <c r="B11" s="30"/>
      <c r="C11" s="10"/>
      <c r="D11" s="10"/>
      <c r="E11" s="33"/>
      <c r="F11" s="59"/>
    </row>
    <row r="12" spans="1:8" ht="15.6" x14ac:dyDescent="0.25">
      <c r="A12" s="9" t="s">
        <v>21</v>
      </c>
      <c r="B12" s="30" t="s">
        <v>62</v>
      </c>
      <c r="C12" s="10">
        <v>43159</v>
      </c>
      <c r="D12" s="10" t="s">
        <v>8</v>
      </c>
      <c r="E12" s="11">
        <v>2031</v>
      </c>
      <c r="F12" s="11">
        <v>2031</v>
      </c>
    </row>
    <row r="13" spans="1:8" ht="15.6" x14ac:dyDescent="0.25">
      <c r="A13" s="9" t="s">
        <v>22</v>
      </c>
      <c r="B13" s="30" t="s">
        <v>18</v>
      </c>
      <c r="C13" s="10">
        <v>43364</v>
      </c>
      <c r="D13" s="10" t="s">
        <v>9</v>
      </c>
      <c r="E13" s="11">
        <v>717</v>
      </c>
      <c r="F13" s="11">
        <v>717</v>
      </c>
    </row>
    <row r="14" spans="1:8" ht="15.6" x14ac:dyDescent="0.25">
      <c r="A14" s="9" t="s">
        <v>17</v>
      </c>
      <c r="B14" s="30" t="s">
        <v>18</v>
      </c>
      <c r="C14" s="10">
        <v>43364</v>
      </c>
      <c r="D14" s="10" t="s">
        <v>15</v>
      </c>
      <c r="E14" s="11">
        <v>4236</v>
      </c>
      <c r="F14" s="11">
        <v>4236</v>
      </c>
    </row>
    <row r="15" spans="1:8" ht="15.6" x14ac:dyDescent="0.25">
      <c r="A15" s="9" t="s">
        <v>6</v>
      </c>
      <c r="B15" s="30" t="s">
        <v>59</v>
      </c>
      <c r="C15" s="10" t="s">
        <v>31</v>
      </c>
      <c r="D15" s="10" t="s">
        <v>10</v>
      </c>
      <c r="E15" s="11">
        <v>1270</v>
      </c>
      <c r="F15" s="11">
        <v>1270</v>
      </c>
    </row>
    <row r="16" spans="1:8" ht="15.6" x14ac:dyDescent="0.25">
      <c r="A16" s="9" t="s">
        <v>6</v>
      </c>
      <c r="B16" s="30" t="s">
        <v>59</v>
      </c>
      <c r="C16" s="10" t="s">
        <v>31</v>
      </c>
      <c r="D16" s="10" t="s">
        <v>13</v>
      </c>
      <c r="E16" s="11">
        <v>3569</v>
      </c>
      <c r="F16" s="11">
        <v>3569</v>
      </c>
    </row>
    <row r="17" spans="1:8" ht="15.6" x14ac:dyDescent="0.25">
      <c r="A17" s="9" t="s">
        <v>23</v>
      </c>
      <c r="B17" s="29" t="s">
        <v>19</v>
      </c>
      <c r="C17" s="60" t="s">
        <v>32</v>
      </c>
      <c r="D17" s="10" t="s">
        <v>11</v>
      </c>
      <c r="E17" s="11">
        <v>3827</v>
      </c>
      <c r="F17" s="11">
        <v>3827</v>
      </c>
    </row>
    <row r="18" spans="1:8" s="58" customFormat="1" ht="19.8" x14ac:dyDescent="0.25">
      <c r="A18" s="31"/>
      <c r="B18" s="28"/>
      <c r="C18" s="32"/>
      <c r="D18" s="10"/>
      <c r="E18" s="33"/>
      <c r="F18" s="33"/>
    </row>
    <row r="19" spans="1:8" ht="15.6" x14ac:dyDescent="0.25">
      <c r="A19" s="9" t="s">
        <v>67</v>
      </c>
      <c r="B19" s="30" t="s">
        <v>142</v>
      </c>
      <c r="C19" s="16"/>
      <c r="D19" s="10" t="s">
        <v>7</v>
      </c>
      <c r="E19" s="11"/>
      <c r="F19" s="11">
        <v>554</v>
      </c>
    </row>
    <row r="20" spans="1:8" ht="15.6" x14ac:dyDescent="0.25">
      <c r="A20" s="9" t="s">
        <v>67</v>
      </c>
      <c r="B20" s="30" t="s">
        <v>142</v>
      </c>
      <c r="C20" s="14"/>
      <c r="D20" s="10" t="s">
        <v>14</v>
      </c>
      <c r="E20" s="15"/>
      <c r="F20" s="11">
        <v>904</v>
      </c>
    </row>
    <row r="21" spans="1:8" ht="15.6" x14ac:dyDescent="0.25">
      <c r="A21" s="9" t="s">
        <v>67</v>
      </c>
      <c r="B21" s="30" t="s">
        <v>143</v>
      </c>
      <c r="C21" s="10"/>
      <c r="D21" s="10" t="s">
        <v>12</v>
      </c>
      <c r="E21" s="11"/>
      <c r="F21" s="11">
        <v>1350</v>
      </c>
    </row>
    <row r="22" spans="1:8" ht="19.8" x14ac:dyDescent="0.25">
      <c r="A22" s="31"/>
      <c r="B22" s="28"/>
      <c r="C22" s="32"/>
      <c r="D22" s="10"/>
      <c r="E22" s="33"/>
      <c r="F22" s="33"/>
    </row>
    <row r="23" spans="1:8" ht="19.8" x14ac:dyDescent="0.25">
      <c r="A23" s="17" t="s">
        <v>4</v>
      </c>
      <c r="B23" s="17"/>
      <c r="C23" s="18"/>
      <c r="D23" s="18"/>
      <c r="E23" s="19">
        <f>SUM(E10:E22)</f>
        <v>15650</v>
      </c>
      <c r="F23" s="19">
        <f>SUM(F10:F22)</f>
        <v>18458</v>
      </c>
    </row>
    <row r="24" spans="1:8" x14ac:dyDescent="0.25">
      <c r="A24" s="22"/>
      <c r="B24" s="22"/>
      <c r="C24" s="23"/>
      <c r="D24" s="23"/>
      <c r="E24" s="24"/>
      <c r="F24" s="22"/>
      <c r="G24" s="25"/>
      <c r="H24" s="22"/>
    </row>
    <row r="25" spans="1:8" x14ac:dyDescent="0.25">
      <c r="A25" s="26"/>
      <c r="B25" s="26"/>
      <c r="C25" s="25"/>
      <c r="D25" s="25"/>
      <c r="E25" s="27"/>
      <c r="F25" s="22"/>
      <c r="G25" s="23"/>
      <c r="H25" s="22"/>
    </row>
    <row r="26" spans="1:8" ht="22.8" x14ac:dyDescent="0.25">
      <c r="A26" s="253" t="s">
        <v>145</v>
      </c>
      <c r="B26" s="253"/>
      <c r="C26" s="253"/>
      <c r="D26" s="253"/>
      <c r="E26" s="253"/>
      <c r="F26" s="253"/>
    </row>
    <row r="27" spans="1:8" x14ac:dyDescent="0.25">
      <c r="C27" s="1"/>
      <c r="D27" s="1"/>
    </row>
    <row r="28" spans="1:8" x14ac:dyDescent="0.25">
      <c r="C28" s="1"/>
      <c r="D28" s="1"/>
    </row>
    <row r="29" spans="1:8" ht="72" x14ac:dyDescent="0.25">
      <c r="A29" s="63" t="s">
        <v>0</v>
      </c>
      <c r="B29" s="63" t="s">
        <v>16</v>
      </c>
      <c r="C29" s="64" t="s">
        <v>1</v>
      </c>
      <c r="D29" s="64" t="s">
        <v>5</v>
      </c>
      <c r="E29" s="64" t="s">
        <v>2</v>
      </c>
      <c r="F29" s="64" t="s">
        <v>3</v>
      </c>
    </row>
    <row r="30" spans="1:8" ht="15.6" x14ac:dyDescent="0.25">
      <c r="A30" s="4"/>
      <c r="B30" s="4"/>
      <c r="C30" s="5"/>
      <c r="D30" s="5"/>
      <c r="E30" s="6"/>
      <c r="F30" s="7"/>
    </row>
    <row r="31" spans="1:8" ht="19.8" x14ac:dyDescent="0.25">
      <c r="A31" s="9"/>
      <c r="B31" s="30"/>
      <c r="C31" s="10"/>
      <c r="D31" s="10"/>
      <c r="E31" s="33"/>
      <c r="F31" s="59"/>
    </row>
    <row r="32" spans="1:8" ht="15.6" x14ac:dyDescent="0.25">
      <c r="A32" s="9" t="s">
        <v>21</v>
      </c>
      <c r="B32" s="30" t="s">
        <v>62</v>
      </c>
      <c r="C32" s="10">
        <v>43159</v>
      </c>
      <c r="D32" s="10" t="s">
        <v>8</v>
      </c>
      <c r="E32" s="11">
        <v>2031</v>
      </c>
      <c r="F32" s="11">
        <v>2031</v>
      </c>
    </row>
    <row r="33" spans="1:6" ht="15.6" x14ac:dyDescent="0.25">
      <c r="A33" s="9" t="s">
        <v>22</v>
      </c>
      <c r="B33" s="30" t="s">
        <v>18</v>
      </c>
      <c r="C33" s="10">
        <v>43364</v>
      </c>
      <c r="D33" s="10" t="s">
        <v>9</v>
      </c>
      <c r="E33" s="11">
        <v>717</v>
      </c>
      <c r="F33" s="11">
        <v>717</v>
      </c>
    </row>
    <row r="34" spans="1:6" ht="15.6" x14ac:dyDescent="0.25">
      <c r="A34" s="9" t="s">
        <v>17</v>
      </c>
      <c r="B34" s="30" t="s">
        <v>18</v>
      </c>
      <c r="C34" s="10">
        <v>43364</v>
      </c>
      <c r="D34" s="10" t="s">
        <v>15</v>
      </c>
      <c r="E34" s="11">
        <v>4236</v>
      </c>
      <c r="F34" s="11">
        <v>4236</v>
      </c>
    </row>
    <row r="35" spans="1:6" ht="15.6" x14ac:dyDescent="0.25">
      <c r="A35" s="9" t="s">
        <v>146</v>
      </c>
      <c r="B35" s="30" t="s">
        <v>147</v>
      </c>
      <c r="C35" s="10" t="s">
        <v>150</v>
      </c>
      <c r="D35" s="10" t="s">
        <v>10</v>
      </c>
      <c r="E35" s="11">
        <v>1270</v>
      </c>
      <c r="F35" s="11">
        <v>1270</v>
      </c>
    </row>
    <row r="36" spans="1:6" ht="15.6" x14ac:dyDescent="0.25">
      <c r="A36" s="9" t="s">
        <v>149</v>
      </c>
      <c r="B36" s="30" t="s">
        <v>148</v>
      </c>
      <c r="C36" s="10">
        <v>44012</v>
      </c>
      <c r="D36" s="10" t="s">
        <v>13</v>
      </c>
      <c r="E36" s="11">
        <v>3569</v>
      </c>
      <c r="F36" s="11">
        <v>3569</v>
      </c>
    </row>
    <row r="37" spans="1:6" ht="15.6" x14ac:dyDescent="0.25">
      <c r="A37" s="9" t="s">
        <v>23</v>
      </c>
      <c r="B37" s="29" t="s">
        <v>19</v>
      </c>
      <c r="C37" s="60" t="s">
        <v>32</v>
      </c>
      <c r="D37" s="10" t="s">
        <v>11</v>
      </c>
      <c r="E37" s="11">
        <v>3827</v>
      </c>
      <c r="F37" s="11">
        <v>3827</v>
      </c>
    </row>
    <row r="38" spans="1:6" ht="19.8" x14ac:dyDescent="0.25">
      <c r="A38" s="31"/>
      <c r="B38" s="28"/>
      <c r="C38" s="32"/>
      <c r="D38" s="10"/>
      <c r="E38" s="33"/>
      <c r="F38" s="33"/>
    </row>
    <row r="39" spans="1:6" ht="15.6" x14ac:dyDescent="0.25">
      <c r="A39" s="9" t="s">
        <v>67</v>
      </c>
      <c r="B39" s="30" t="s">
        <v>142</v>
      </c>
      <c r="C39" s="16"/>
      <c r="D39" s="10" t="s">
        <v>7</v>
      </c>
      <c r="E39" s="11"/>
      <c r="F39" s="11">
        <v>554</v>
      </c>
    </row>
    <row r="40" spans="1:6" ht="15.6" x14ac:dyDescent="0.25">
      <c r="A40" s="9" t="s">
        <v>67</v>
      </c>
      <c r="B40" s="30" t="s">
        <v>142</v>
      </c>
      <c r="C40" s="14"/>
      <c r="D40" s="10" t="s">
        <v>14</v>
      </c>
      <c r="E40" s="15"/>
      <c r="F40" s="11">
        <v>904</v>
      </c>
    </row>
    <row r="41" spans="1:6" ht="15.6" x14ac:dyDescent="0.25">
      <c r="A41" s="9" t="s">
        <v>67</v>
      </c>
      <c r="B41" s="30" t="s">
        <v>143</v>
      </c>
      <c r="C41" s="10"/>
      <c r="D41" s="10" t="s">
        <v>12</v>
      </c>
      <c r="E41" s="11"/>
      <c r="F41" s="11">
        <v>1350</v>
      </c>
    </row>
    <row r="42" spans="1:6" ht="19.8" x14ac:dyDescent="0.25">
      <c r="A42" s="31"/>
      <c r="B42" s="28"/>
      <c r="C42" s="32"/>
      <c r="D42" s="10"/>
      <c r="E42" s="33"/>
      <c r="F42" s="33"/>
    </row>
    <row r="43" spans="1:6" ht="19.8" x14ac:dyDescent="0.25">
      <c r="A43" s="17" t="s">
        <v>4</v>
      </c>
      <c r="B43" s="17"/>
      <c r="C43" s="18"/>
      <c r="D43" s="18"/>
      <c r="E43" s="19">
        <f>SUM(E30:E42)</f>
        <v>15650</v>
      </c>
      <c r="F43" s="19">
        <f>SUM(F30:F42)</f>
        <v>18458</v>
      </c>
    </row>
  </sheetData>
  <mergeCells count="2">
    <mergeCell ref="A6:F6"/>
    <mergeCell ref="A26:F26"/>
  </mergeCells>
  <pageMargins left="0" right="0" top="0.74803149606299213" bottom="0.74803149606299213" header="0.31496062992125984" footer="0.31496062992125984"/>
  <pageSetup paperSize="9" scale="53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5"/>
  <sheetViews>
    <sheetView topLeftCell="A6" workbookViewId="0">
      <selection activeCell="F14" sqref="F14:F15"/>
    </sheetView>
  </sheetViews>
  <sheetFormatPr baseColWidth="10" defaultRowHeight="13.2" x14ac:dyDescent="0.25"/>
  <cols>
    <col min="1" max="1" width="27.5546875" customWidth="1"/>
    <col min="2" max="2" width="33.6640625" customWidth="1"/>
    <col min="3" max="3" width="42.6640625" bestFit="1" customWidth="1"/>
    <col min="4" max="4" width="24" customWidth="1"/>
    <col min="5" max="5" width="36" bestFit="1" customWidth="1"/>
    <col min="6" max="6" width="28.44140625" customWidth="1"/>
    <col min="252" max="252" width="33.6640625" customWidth="1"/>
    <col min="253" max="253" width="24" customWidth="1"/>
    <col min="254" max="254" width="14.5546875" customWidth="1"/>
    <col min="255" max="255" width="15.5546875" customWidth="1"/>
    <col min="256" max="256" width="21.44140625" customWidth="1"/>
    <col min="257" max="257" width="25.44140625" customWidth="1"/>
    <col min="508" max="508" width="33.6640625" customWidth="1"/>
    <col min="509" max="509" width="24" customWidth="1"/>
    <col min="510" max="510" width="14.5546875" customWidth="1"/>
    <col min="511" max="511" width="15.5546875" customWidth="1"/>
    <col min="512" max="512" width="21.44140625" customWidth="1"/>
    <col min="513" max="513" width="25.44140625" customWidth="1"/>
    <col min="764" max="764" width="33.6640625" customWidth="1"/>
    <col min="765" max="765" width="24" customWidth="1"/>
    <col min="766" max="766" width="14.5546875" customWidth="1"/>
    <col min="767" max="767" width="15.5546875" customWidth="1"/>
    <col min="768" max="768" width="21.44140625" customWidth="1"/>
    <col min="769" max="769" width="25.44140625" customWidth="1"/>
    <col min="1020" max="1020" width="33.6640625" customWidth="1"/>
    <col min="1021" max="1021" width="24" customWidth="1"/>
    <col min="1022" max="1022" width="14.5546875" customWidth="1"/>
    <col min="1023" max="1023" width="15.5546875" customWidth="1"/>
    <col min="1024" max="1024" width="21.44140625" customWidth="1"/>
    <col min="1025" max="1025" width="25.44140625" customWidth="1"/>
    <col min="1276" max="1276" width="33.6640625" customWidth="1"/>
    <col min="1277" max="1277" width="24" customWidth="1"/>
    <col min="1278" max="1278" width="14.5546875" customWidth="1"/>
    <col min="1279" max="1279" width="15.5546875" customWidth="1"/>
    <col min="1280" max="1280" width="21.44140625" customWidth="1"/>
    <col min="1281" max="1281" width="25.44140625" customWidth="1"/>
    <col min="1532" max="1532" width="33.6640625" customWidth="1"/>
    <col min="1533" max="1533" width="24" customWidth="1"/>
    <col min="1534" max="1534" width="14.5546875" customWidth="1"/>
    <col min="1535" max="1535" width="15.5546875" customWidth="1"/>
    <col min="1536" max="1536" width="21.44140625" customWidth="1"/>
    <col min="1537" max="1537" width="25.44140625" customWidth="1"/>
    <col min="1788" max="1788" width="33.6640625" customWidth="1"/>
    <col min="1789" max="1789" width="24" customWidth="1"/>
    <col min="1790" max="1790" width="14.5546875" customWidth="1"/>
    <col min="1791" max="1791" width="15.5546875" customWidth="1"/>
    <col min="1792" max="1792" width="21.44140625" customWidth="1"/>
    <col min="1793" max="1793" width="25.44140625" customWidth="1"/>
    <col min="2044" max="2044" width="33.6640625" customWidth="1"/>
    <col min="2045" max="2045" width="24" customWidth="1"/>
    <col min="2046" max="2046" width="14.5546875" customWidth="1"/>
    <col min="2047" max="2047" width="15.5546875" customWidth="1"/>
    <col min="2048" max="2048" width="21.44140625" customWidth="1"/>
    <col min="2049" max="2049" width="25.44140625" customWidth="1"/>
    <col min="2300" max="2300" width="33.6640625" customWidth="1"/>
    <col min="2301" max="2301" width="24" customWidth="1"/>
    <col min="2302" max="2302" width="14.5546875" customWidth="1"/>
    <col min="2303" max="2303" width="15.5546875" customWidth="1"/>
    <col min="2304" max="2304" width="21.44140625" customWidth="1"/>
    <col min="2305" max="2305" width="25.44140625" customWidth="1"/>
    <col min="2556" max="2556" width="33.6640625" customWidth="1"/>
    <col min="2557" max="2557" width="24" customWidth="1"/>
    <col min="2558" max="2558" width="14.5546875" customWidth="1"/>
    <col min="2559" max="2559" width="15.5546875" customWidth="1"/>
    <col min="2560" max="2560" width="21.44140625" customWidth="1"/>
    <col min="2561" max="2561" width="25.44140625" customWidth="1"/>
    <col min="2812" max="2812" width="33.6640625" customWidth="1"/>
    <col min="2813" max="2813" width="24" customWidth="1"/>
    <col min="2814" max="2814" width="14.5546875" customWidth="1"/>
    <col min="2815" max="2815" width="15.5546875" customWidth="1"/>
    <col min="2816" max="2816" width="21.44140625" customWidth="1"/>
    <col min="2817" max="2817" width="25.44140625" customWidth="1"/>
    <col min="3068" max="3068" width="33.6640625" customWidth="1"/>
    <col min="3069" max="3069" width="24" customWidth="1"/>
    <col min="3070" max="3070" width="14.5546875" customWidth="1"/>
    <col min="3071" max="3071" width="15.5546875" customWidth="1"/>
    <col min="3072" max="3072" width="21.44140625" customWidth="1"/>
    <col min="3073" max="3073" width="25.44140625" customWidth="1"/>
    <col min="3324" max="3324" width="33.6640625" customWidth="1"/>
    <col min="3325" max="3325" width="24" customWidth="1"/>
    <col min="3326" max="3326" width="14.5546875" customWidth="1"/>
    <col min="3327" max="3327" width="15.5546875" customWidth="1"/>
    <col min="3328" max="3328" width="21.44140625" customWidth="1"/>
    <col min="3329" max="3329" width="25.44140625" customWidth="1"/>
    <col min="3580" max="3580" width="33.6640625" customWidth="1"/>
    <col min="3581" max="3581" width="24" customWidth="1"/>
    <col min="3582" max="3582" width="14.5546875" customWidth="1"/>
    <col min="3583" max="3583" width="15.5546875" customWidth="1"/>
    <col min="3584" max="3584" width="21.44140625" customWidth="1"/>
    <col min="3585" max="3585" width="25.44140625" customWidth="1"/>
    <col min="3836" max="3836" width="33.6640625" customWidth="1"/>
    <col min="3837" max="3837" width="24" customWidth="1"/>
    <col min="3838" max="3838" width="14.5546875" customWidth="1"/>
    <col min="3839" max="3839" width="15.5546875" customWidth="1"/>
    <col min="3840" max="3840" width="21.44140625" customWidth="1"/>
    <col min="3841" max="3841" width="25.44140625" customWidth="1"/>
    <col min="4092" max="4092" width="33.6640625" customWidth="1"/>
    <col min="4093" max="4093" width="24" customWidth="1"/>
    <col min="4094" max="4094" width="14.5546875" customWidth="1"/>
    <col min="4095" max="4095" width="15.5546875" customWidth="1"/>
    <col min="4096" max="4096" width="21.44140625" customWidth="1"/>
    <col min="4097" max="4097" width="25.44140625" customWidth="1"/>
    <col min="4348" max="4348" width="33.6640625" customWidth="1"/>
    <col min="4349" max="4349" width="24" customWidth="1"/>
    <col min="4350" max="4350" width="14.5546875" customWidth="1"/>
    <col min="4351" max="4351" width="15.5546875" customWidth="1"/>
    <col min="4352" max="4352" width="21.44140625" customWidth="1"/>
    <col min="4353" max="4353" width="25.44140625" customWidth="1"/>
    <col min="4604" max="4604" width="33.6640625" customWidth="1"/>
    <col min="4605" max="4605" width="24" customWidth="1"/>
    <col min="4606" max="4606" width="14.5546875" customWidth="1"/>
    <col min="4607" max="4607" width="15.5546875" customWidth="1"/>
    <col min="4608" max="4608" width="21.44140625" customWidth="1"/>
    <col min="4609" max="4609" width="25.44140625" customWidth="1"/>
    <col min="4860" max="4860" width="33.6640625" customWidth="1"/>
    <col min="4861" max="4861" width="24" customWidth="1"/>
    <col min="4862" max="4862" width="14.5546875" customWidth="1"/>
    <col min="4863" max="4863" width="15.5546875" customWidth="1"/>
    <col min="4864" max="4864" width="21.44140625" customWidth="1"/>
    <col min="4865" max="4865" width="25.44140625" customWidth="1"/>
    <col min="5116" max="5116" width="33.6640625" customWidth="1"/>
    <col min="5117" max="5117" width="24" customWidth="1"/>
    <col min="5118" max="5118" width="14.5546875" customWidth="1"/>
    <col min="5119" max="5119" width="15.5546875" customWidth="1"/>
    <col min="5120" max="5120" width="21.44140625" customWidth="1"/>
    <col min="5121" max="5121" width="25.44140625" customWidth="1"/>
    <col min="5372" max="5372" width="33.6640625" customWidth="1"/>
    <col min="5373" max="5373" width="24" customWidth="1"/>
    <col min="5374" max="5374" width="14.5546875" customWidth="1"/>
    <col min="5375" max="5375" width="15.5546875" customWidth="1"/>
    <col min="5376" max="5376" width="21.44140625" customWidth="1"/>
    <col min="5377" max="5377" width="25.44140625" customWidth="1"/>
    <col min="5628" max="5628" width="33.6640625" customWidth="1"/>
    <col min="5629" max="5629" width="24" customWidth="1"/>
    <col min="5630" max="5630" width="14.5546875" customWidth="1"/>
    <col min="5631" max="5631" width="15.5546875" customWidth="1"/>
    <col min="5632" max="5632" width="21.44140625" customWidth="1"/>
    <col min="5633" max="5633" width="25.44140625" customWidth="1"/>
    <col min="5884" max="5884" width="33.6640625" customWidth="1"/>
    <col min="5885" max="5885" width="24" customWidth="1"/>
    <col min="5886" max="5886" width="14.5546875" customWidth="1"/>
    <col min="5887" max="5887" width="15.5546875" customWidth="1"/>
    <col min="5888" max="5888" width="21.44140625" customWidth="1"/>
    <col min="5889" max="5889" width="25.44140625" customWidth="1"/>
    <col min="6140" max="6140" width="33.6640625" customWidth="1"/>
    <col min="6141" max="6141" width="24" customWidth="1"/>
    <col min="6142" max="6142" width="14.5546875" customWidth="1"/>
    <col min="6143" max="6143" width="15.5546875" customWidth="1"/>
    <col min="6144" max="6144" width="21.44140625" customWidth="1"/>
    <col min="6145" max="6145" width="25.44140625" customWidth="1"/>
    <col min="6396" max="6396" width="33.6640625" customWidth="1"/>
    <col min="6397" max="6397" width="24" customWidth="1"/>
    <col min="6398" max="6398" width="14.5546875" customWidth="1"/>
    <col min="6399" max="6399" width="15.5546875" customWidth="1"/>
    <col min="6400" max="6400" width="21.44140625" customWidth="1"/>
    <col min="6401" max="6401" width="25.44140625" customWidth="1"/>
    <col min="6652" max="6652" width="33.6640625" customWidth="1"/>
    <col min="6653" max="6653" width="24" customWidth="1"/>
    <col min="6654" max="6654" width="14.5546875" customWidth="1"/>
    <col min="6655" max="6655" width="15.5546875" customWidth="1"/>
    <col min="6656" max="6656" width="21.44140625" customWidth="1"/>
    <col min="6657" max="6657" width="25.44140625" customWidth="1"/>
    <col min="6908" max="6908" width="33.6640625" customWidth="1"/>
    <col min="6909" max="6909" width="24" customWidth="1"/>
    <col min="6910" max="6910" width="14.5546875" customWidth="1"/>
    <col min="6911" max="6911" width="15.5546875" customWidth="1"/>
    <col min="6912" max="6912" width="21.44140625" customWidth="1"/>
    <col min="6913" max="6913" width="25.44140625" customWidth="1"/>
    <col min="7164" max="7164" width="33.6640625" customWidth="1"/>
    <col min="7165" max="7165" width="24" customWidth="1"/>
    <col min="7166" max="7166" width="14.5546875" customWidth="1"/>
    <col min="7167" max="7167" width="15.5546875" customWidth="1"/>
    <col min="7168" max="7168" width="21.44140625" customWidth="1"/>
    <col min="7169" max="7169" width="25.44140625" customWidth="1"/>
    <col min="7420" max="7420" width="33.6640625" customWidth="1"/>
    <col min="7421" max="7421" width="24" customWidth="1"/>
    <col min="7422" max="7422" width="14.5546875" customWidth="1"/>
    <col min="7423" max="7423" width="15.5546875" customWidth="1"/>
    <col min="7424" max="7424" width="21.44140625" customWidth="1"/>
    <col min="7425" max="7425" width="25.44140625" customWidth="1"/>
    <col min="7676" max="7676" width="33.6640625" customWidth="1"/>
    <col min="7677" max="7677" width="24" customWidth="1"/>
    <col min="7678" max="7678" width="14.5546875" customWidth="1"/>
    <col min="7679" max="7679" width="15.5546875" customWidth="1"/>
    <col min="7680" max="7680" width="21.44140625" customWidth="1"/>
    <col min="7681" max="7681" width="25.44140625" customWidth="1"/>
    <col min="7932" max="7932" width="33.6640625" customWidth="1"/>
    <col min="7933" max="7933" width="24" customWidth="1"/>
    <col min="7934" max="7934" width="14.5546875" customWidth="1"/>
    <col min="7935" max="7935" width="15.5546875" customWidth="1"/>
    <col min="7936" max="7936" width="21.44140625" customWidth="1"/>
    <col min="7937" max="7937" width="25.44140625" customWidth="1"/>
    <col min="8188" max="8188" width="33.6640625" customWidth="1"/>
    <col min="8189" max="8189" width="24" customWidth="1"/>
    <col min="8190" max="8190" width="14.5546875" customWidth="1"/>
    <col min="8191" max="8191" width="15.5546875" customWidth="1"/>
    <col min="8192" max="8192" width="21.44140625" customWidth="1"/>
    <col min="8193" max="8193" width="25.44140625" customWidth="1"/>
    <col min="8444" max="8444" width="33.6640625" customWidth="1"/>
    <col min="8445" max="8445" width="24" customWidth="1"/>
    <col min="8446" max="8446" width="14.5546875" customWidth="1"/>
    <col min="8447" max="8447" width="15.5546875" customWidth="1"/>
    <col min="8448" max="8448" width="21.44140625" customWidth="1"/>
    <col min="8449" max="8449" width="25.44140625" customWidth="1"/>
    <col min="8700" max="8700" width="33.6640625" customWidth="1"/>
    <col min="8701" max="8701" width="24" customWidth="1"/>
    <col min="8702" max="8702" width="14.5546875" customWidth="1"/>
    <col min="8703" max="8703" width="15.5546875" customWidth="1"/>
    <col min="8704" max="8704" width="21.44140625" customWidth="1"/>
    <col min="8705" max="8705" width="25.44140625" customWidth="1"/>
    <col min="8956" max="8956" width="33.6640625" customWidth="1"/>
    <col min="8957" max="8957" width="24" customWidth="1"/>
    <col min="8958" max="8958" width="14.5546875" customWidth="1"/>
    <col min="8959" max="8959" width="15.5546875" customWidth="1"/>
    <col min="8960" max="8960" width="21.44140625" customWidth="1"/>
    <col min="8961" max="8961" width="25.44140625" customWidth="1"/>
    <col min="9212" max="9212" width="33.6640625" customWidth="1"/>
    <col min="9213" max="9213" width="24" customWidth="1"/>
    <col min="9214" max="9214" width="14.5546875" customWidth="1"/>
    <col min="9215" max="9215" width="15.5546875" customWidth="1"/>
    <col min="9216" max="9216" width="21.44140625" customWidth="1"/>
    <col min="9217" max="9217" width="25.44140625" customWidth="1"/>
    <col min="9468" max="9468" width="33.6640625" customWidth="1"/>
    <col min="9469" max="9469" width="24" customWidth="1"/>
    <col min="9470" max="9470" width="14.5546875" customWidth="1"/>
    <col min="9471" max="9471" width="15.5546875" customWidth="1"/>
    <col min="9472" max="9472" width="21.44140625" customWidth="1"/>
    <col min="9473" max="9473" width="25.44140625" customWidth="1"/>
    <col min="9724" max="9724" width="33.6640625" customWidth="1"/>
    <col min="9725" max="9725" width="24" customWidth="1"/>
    <col min="9726" max="9726" width="14.5546875" customWidth="1"/>
    <col min="9727" max="9727" width="15.5546875" customWidth="1"/>
    <col min="9728" max="9728" width="21.44140625" customWidth="1"/>
    <col min="9729" max="9729" width="25.44140625" customWidth="1"/>
    <col min="9980" max="9980" width="33.6640625" customWidth="1"/>
    <col min="9981" max="9981" width="24" customWidth="1"/>
    <col min="9982" max="9982" width="14.5546875" customWidth="1"/>
    <col min="9983" max="9983" width="15.5546875" customWidth="1"/>
    <col min="9984" max="9984" width="21.44140625" customWidth="1"/>
    <col min="9985" max="9985" width="25.44140625" customWidth="1"/>
    <col min="10236" max="10236" width="33.6640625" customWidth="1"/>
    <col min="10237" max="10237" width="24" customWidth="1"/>
    <col min="10238" max="10238" width="14.5546875" customWidth="1"/>
    <col min="10239" max="10239" width="15.5546875" customWidth="1"/>
    <col min="10240" max="10240" width="21.44140625" customWidth="1"/>
    <col min="10241" max="10241" width="25.44140625" customWidth="1"/>
    <col min="10492" max="10492" width="33.6640625" customWidth="1"/>
    <col min="10493" max="10493" width="24" customWidth="1"/>
    <col min="10494" max="10494" width="14.5546875" customWidth="1"/>
    <col min="10495" max="10495" width="15.5546875" customWidth="1"/>
    <col min="10496" max="10496" width="21.44140625" customWidth="1"/>
    <col min="10497" max="10497" width="25.44140625" customWidth="1"/>
    <col min="10748" max="10748" width="33.6640625" customWidth="1"/>
    <col min="10749" max="10749" width="24" customWidth="1"/>
    <col min="10750" max="10750" width="14.5546875" customWidth="1"/>
    <col min="10751" max="10751" width="15.5546875" customWidth="1"/>
    <col min="10752" max="10752" width="21.44140625" customWidth="1"/>
    <col min="10753" max="10753" width="25.44140625" customWidth="1"/>
    <col min="11004" max="11004" width="33.6640625" customWidth="1"/>
    <col min="11005" max="11005" width="24" customWidth="1"/>
    <col min="11006" max="11006" width="14.5546875" customWidth="1"/>
    <col min="11007" max="11007" width="15.5546875" customWidth="1"/>
    <col min="11008" max="11008" width="21.44140625" customWidth="1"/>
    <col min="11009" max="11009" width="25.44140625" customWidth="1"/>
    <col min="11260" max="11260" width="33.6640625" customWidth="1"/>
    <col min="11261" max="11261" width="24" customWidth="1"/>
    <col min="11262" max="11262" width="14.5546875" customWidth="1"/>
    <col min="11263" max="11263" width="15.5546875" customWidth="1"/>
    <col min="11264" max="11264" width="21.44140625" customWidth="1"/>
    <col min="11265" max="11265" width="25.44140625" customWidth="1"/>
    <col min="11516" max="11516" width="33.6640625" customWidth="1"/>
    <col min="11517" max="11517" width="24" customWidth="1"/>
    <col min="11518" max="11518" width="14.5546875" customWidth="1"/>
    <col min="11519" max="11519" width="15.5546875" customWidth="1"/>
    <col min="11520" max="11520" width="21.44140625" customWidth="1"/>
    <col min="11521" max="11521" width="25.44140625" customWidth="1"/>
    <col min="11772" max="11772" width="33.6640625" customWidth="1"/>
    <col min="11773" max="11773" width="24" customWidth="1"/>
    <col min="11774" max="11774" width="14.5546875" customWidth="1"/>
    <col min="11775" max="11775" width="15.5546875" customWidth="1"/>
    <col min="11776" max="11776" width="21.44140625" customWidth="1"/>
    <col min="11777" max="11777" width="25.44140625" customWidth="1"/>
    <col min="12028" max="12028" width="33.6640625" customWidth="1"/>
    <col min="12029" max="12029" width="24" customWidth="1"/>
    <col min="12030" max="12030" width="14.5546875" customWidth="1"/>
    <col min="12031" max="12031" width="15.5546875" customWidth="1"/>
    <col min="12032" max="12032" width="21.44140625" customWidth="1"/>
    <col min="12033" max="12033" width="25.44140625" customWidth="1"/>
    <col min="12284" max="12284" width="33.6640625" customWidth="1"/>
    <col min="12285" max="12285" width="24" customWidth="1"/>
    <col min="12286" max="12286" width="14.5546875" customWidth="1"/>
    <col min="12287" max="12287" width="15.5546875" customWidth="1"/>
    <col min="12288" max="12288" width="21.44140625" customWidth="1"/>
    <col min="12289" max="12289" width="25.44140625" customWidth="1"/>
    <col min="12540" max="12540" width="33.6640625" customWidth="1"/>
    <col min="12541" max="12541" width="24" customWidth="1"/>
    <col min="12542" max="12542" width="14.5546875" customWidth="1"/>
    <col min="12543" max="12543" width="15.5546875" customWidth="1"/>
    <col min="12544" max="12544" width="21.44140625" customWidth="1"/>
    <col min="12545" max="12545" width="25.44140625" customWidth="1"/>
    <col min="12796" max="12796" width="33.6640625" customWidth="1"/>
    <col min="12797" max="12797" width="24" customWidth="1"/>
    <col min="12798" max="12798" width="14.5546875" customWidth="1"/>
    <col min="12799" max="12799" width="15.5546875" customWidth="1"/>
    <col min="12800" max="12800" width="21.44140625" customWidth="1"/>
    <col min="12801" max="12801" width="25.44140625" customWidth="1"/>
    <col min="13052" max="13052" width="33.6640625" customWidth="1"/>
    <col min="13053" max="13053" width="24" customWidth="1"/>
    <col min="13054" max="13054" width="14.5546875" customWidth="1"/>
    <col min="13055" max="13055" width="15.5546875" customWidth="1"/>
    <col min="13056" max="13056" width="21.44140625" customWidth="1"/>
    <col min="13057" max="13057" width="25.44140625" customWidth="1"/>
    <col min="13308" max="13308" width="33.6640625" customWidth="1"/>
    <col min="13309" max="13309" width="24" customWidth="1"/>
    <col min="13310" max="13310" width="14.5546875" customWidth="1"/>
    <col min="13311" max="13311" width="15.5546875" customWidth="1"/>
    <col min="13312" max="13312" width="21.44140625" customWidth="1"/>
    <col min="13313" max="13313" width="25.44140625" customWidth="1"/>
    <col min="13564" max="13564" width="33.6640625" customWidth="1"/>
    <col min="13565" max="13565" width="24" customWidth="1"/>
    <col min="13566" max="13566" width="14.5546875" customWidth="1"/>
    <col min="13567" max="13567" width="15.5546875" customWidth="1"/>
    <col min="13568" max="13568" width="21.44140625" customWidth="1"/>
    <col min="13569" max="13569" width="25.44140625" customWidth="1"/>
    <col min="13820" max="13820" width="33.6640625" customWidth="1"/>
    <col min="13821" max="13821" width="24" customWidth="1"/>
    <col min="13822" max="13822" width="14.5546875" customWidth="1"/>
    <col min="13823" max="13823" width="15.5546875" customWidth="1"/>
    <col min="13824" max="13824" width="21.44140625" customWidth="1"/>
    <col min="13825" max="13825" width="25.44140625" customWidth="1"/>
    <col min="14076" max="14076" width="33.6640625" customWidth="1"/>
    <col min="14077" max="14077" width="24" customWidth="1"/>
    <col min="14078" max="14078" width="14.5546875" customWidth="1"/>
    <col min="14079" max="14079" width="15.5546875" customWidth="1"/>
    <col min="14080" max="14080" width="21.44140625" customWidth="1"/>
    <col min="14081" max="14081" width="25.44140625" customWidth="1"/>
    <col min="14332" max="14332" width="33.6640625" customWidth="1"/>
    <col min="14333" max="14333" width="24" customWidth="1"/>
    <col min="14334" max="14334" width="14.5546875" customWidth="1"/>
    <col min="14335" max="14335" width="15.5546875" customWidth="1"/>
    <col min="14336" max="14336" width="21.44140625" customWidth="1"/>
    <col min="14337" max="14337" width="25.44140625" customWidth="1"/>
    <col min="14588" max="14588" width="33.6640625" customWidth="1"/>
    <col min="14589" max="14589" width="24" customWidth="1"/>
    <col min="14590" max="14590" width="14.5546875" customWidth="1"/>
    <col min="14591" max="14591" width="15.5546875" customWidth="1"/>
    <col min="14592" max="14592" width="21.44140625" customWidth="1"/>
    <col min="14593" max="14593" width="25.44140625" customWidth="1"/>
    <col min="14844" max="14844" width="33.6640625" customWidth="1"/>
    <col min="14845" max="14845" width="24" customWidth="1"/>
    <col min="14846" max="14846" width="14.5546875" customWidth="1"/>
    <col min="14847" max="14847" width="15.5546875" customWidth="1"/>
    <col min="14848" max="14848" width="21.44140625" customWidth="1"/>
    <col min="14849" max="14849" width="25.44140625" customWidth="1"/>
    <col min="15100" max="15100" width="33.6640625" customWidth="1"/>
    <col min="15101" max="15101" width="24" customWidth="1"/>
    <col min="15102" max="15102" width="14.5546875" customWidth="1"/>
    <col min="15103" max="15103" width="15.5546875" customWidth="1"/>
    <col min="15104" max="15104" width="21.44140625" customWidth="1"/>
    <col min="15105" max="15105" width="25.44140625" customWidth="1"/>
    <col min="15356" max="15356" width="33.6640625" customWidth="1"/>
    <col min="15357" max="15357" width="24" customWidth="1"/>
    <col min="15358" max="15358" width="14.5546875" customWidth="1"/>
    <col min="15359" max="15359" width="15.5546875" customWidth="1"/>
    <col min="15360" max="15360" width="21.44140625" customWidth="1"/>
    <col min="15361" max="15361" width="25.44140625" customWidth="1"/>
    <col min="15612" max="15612" width="33.6640625" customWidth="1"/>
    <col min="15613" max="15613" width="24" customWidth="1"/>
    <col min="15614" max="15614" width="14.5546875" customWidth="1"/>
    <col min="15615" max="15615" width="15.5546875" customWidth="1"/>
    <col min="15616" max="15616" width="21.44140625" customWidth="1"/>
    <col min="15617" max="15617" width="25.44140625" customWidth="1"/>
    <col min="15868" max="15868" width="33.6640625" customWidth="1"/>
    <col min="15869" max="15869" width="24" customWidth="1"/>
    <col min="15870" max="15870" width="14.5546875" customWidth="1"/>
    <col min="15871" max="15871" width="15.5546875" customWidth="1"/>
    <col min="15872" max="15872" width="21.44140625" customWidth="1"/>
    <col min="15873" max="15873" width="25.44140625" customWidth="1"/>
    <col min="16124" max="16124" width="33.6640625" customWidth="1"/>
    <col min="16125" max="16125" width="24" customWidth="1"/>
    <col min="16126" max="16126" width="14.5546875" customWidth="1"/>
    <col min="16127" max="16127" width="15.5546875" customWidth="1"/>
    <col min="16128" max="16128" width="21.44140625" customWidth="1"/>
    <col min="16129" max="16129" width="25.44140625" customWidth="1"/>
  </cols>
  <sheetData>
    <row r="5" spans="1:6" ht="22.8" x14ac:dyDescent="0.25">
      <c r="A5" s="253" t="s">
        <v>50</v>
      </c>
      <c r="B5" s="253"/>
      <c r="C5" s="253"/>
      <c r="D5" s="258"/>
      <c r="E5" s="258"/>
      <c r="F5" s="258"/>
    </row>
    <row r="6" spans="1:6" ht="30" customHeight="1" x14ac:dyDescent="0.25">
      <c r="A6" s="253" t="s">
        <v>205</v>
      </c>
      <c r="B6" s="253"/>
      <c r="C6" s="253"/>
      <c r="D6" s="258"/>
      <c r="E6" s="258"/>
      <c r="F6" s="258"/>
    </row>
    <row r="7" spans="1:6" x14ac:dyDescent="0.25">
      <c r="D7" s="1"/>
      <c r="E7" s="1"/>
    </row>
    <row r="8" spans="1:6" x14ac:dyDescent="0.25">
      <c r="D8" s="1"/>
      <c r="E8" s="1"/>
    </row>
    <row r="9" spans="1:6" ht="101.25" customHeight="1" x14ac:dyDescent="0.25">
      <c r="A9" s="2" t="s">
        <v>28</v>
      </c>
      <c r="B9" s="2" t="s">
        <v>0</v>
      </c>
      <c r="C9" s="2" t="s">
        <v>16</v>
      </c>
      <c r="D9" s="3" t="s">
        <v>35</v>
      </c>
      <c r="E9" s="3" t="s">
        <v>36</v>
      </c>
      <c r="F9" s="3" t="s">
        <v>37</v>
      </c>
    </row>
    <row r="10" spans="1:6" ht="15.6" x14ac:dyDescent="0.25">
      <c r="A10" s="4"/>
      <c r="B10" s="4"/>
      <c r="C10" s="4"/>
      <c r="D10" s="5"/>
      <c r="E10" s="5"/>
      <c r="F10" s="6"/>
    </row>
    <row r="11" spans="1:6" ht="39.9" customHeight="1" x14ac:dyDescent="0.25">
      <c r="A11" s="9" t="s">
        <v>38</v>
      </c>
      <c r="B11" s="9" t="s">
        <v>21</v>
      </c>
      <c r="C11" s="276" t="s">
        <v>206</v>
      </c>
      <c r="D11" s="10" t="s">
        <v>63</v>
      </c>
      <c r="E11" s="69" t="s">
        <v>39</v>
      </c>
      <c r="F11" s="33"/>
    </row>
    <row r="12" spans="1:6" ht="39.9" customHeight="1" x14ac:dyDescent="0.25">
      <c r="A12" s="68" t="s">
        <v>40</v>
      </c>
      <c r="B12" s="9" t="s">
        <v>22</v>
      </c>
      <c r="C12" s="276" t="s">
        <v>18</v>
      </c>
      <c r="D12" s="60" t="s">
        <v>46</v>
      </c>
      <c r="E12" s="69" t="s">
        <v>41</v>
      </c>
      <c r="F12" s="11"/>
    </row>
    <row r="13" spans="1:6" ht="39.9" customHeight="1" x14ac:dyDescent="0.25">
      <c r="A13" s="68" t="s">
        <v>42</v>
      </c>
      <c r="B13" s="9" t="s">
        <v>6</v>
      </c>
      <c r="C13" s="30" t="s">
        <v>60</v>
      </c>
      <c r="D13" s="60" t="s">
        <v>47</v>
      </c>
      <c r="E13" s="69" t="s">
        <v>43</v>
      </c>
      <c r="F13" s="11"/>
    </row>
    <row r="14" spans="1:6" ht="53.4" customHeight="1" x14ac:dyDescent="0.25">
      <c r="A14" s="87" t="s">
        <v>207</v>
      </c>
      <c r="B14" s="88" t="s">
        <v>61</v>
      </c>
      <c r="C14" s="30" t="s">
        <v>19</v>
      </c>
      <c r="D14" s="60" t="s">
        <v>45</v>
      </c>
      <c r="E14" s="69" t="s">
        <v>44</v>
      </c>
      <c r="F14" s="279" t="s">
        <v>208</v>
      </c>
    </row>
    <row r="15" spans="1:6" ht="39.9" customHeight="1" x14ac:dyDescent="0.25">
      <c r="A15" s="87" t="s">
        <v>204</v>
      </c>
      <c r="B15" s="88" t="s">
        <v>193</v>
      </c>
      <c r="C15" s="276" t="s">
        <v>201</v>
      </c>
      <c r="D15" s="277" t="s">
        <v>203</v>
      </c>
      <c r="E15" s="70"/>
      <c r="F15" s="280" t="s">
        <v>209</v>
      </c>
    </row>
    <row r="16" spans="1:6" ht="39.9" customHeight="1" x14ac:dyDescent="0.25">
      <c r="A16" s="87" t="s">
        <v>199</v>
      </c>
      <c r="B16" s="31"/>
      <c r="C16" s="252" t="s">
        <v>200</v>
      </c>
      <c r="D16" s="278" t="s">
        <v>202</v>
      </c>
      <c r="E16" s="10"/>
      <c r="F16" s="33"/>
    </row>
    <row r="17" spans="1:6" ht="30" customHeight="1" x14ac:dyDescent="0.25">
      <c r="A17" s="31"/>
      <c r="B17" s="31"/>
      <c r="C17" s="122"/>
      <c r="D17" s="10"/>
      <c r="E17" s="10"/>
      <c r="F17" s="11"/>
    </row>
    <row r="18" spans="1:6" ht="19.8" x14ac:dyDescent="0.25">
      <c r="A18" s="228"/>
      <c r="B18" s="22"/>
      <c r="C18" s="94"/>
      <c r="D18" s="251"/>
      <c r="E18" s="10"/>
      <c r="F18" s="229"/>
    </row>
    <row r="19" spans="1:6" x14ac:dyDescent="0.25">
      <c r="A19" s="26"/>
      <c r="B19" s="26"/>
      <c r="C19" s="26"/>
      <c r="D19" s="25"/>
      <c r="E19" s="25"/>
      <c r="F19" s="27"/>
    </row>
    <row r="20" spans="1:6" x14ac:dyDescent="0.25">
      <c r="A20" s="26"/>
      <c r="B20" s="26"/>
      <c r="C20" s="26"/>
    </row>
    <row r="22" spans="1:6" x14ac:dyDescent="0.25">
      <c r="B22" s="66"/>
      <c r="C22" s="67"/>
      <c r="D22" s="67"/>
    </row>
    <row r="23" spans="1:6" x14ac:dyDescent="0.25">
      <c r="B23" s="66"/>
      <c r="C23" s="67"/>
      <c r="D23" s="67"/>
    </row>
    <row r="24" spans="1:6" x14ac:dyDescent="0.25">
      <c r="B24" s="66"/>
      <c r="C24" s="67"/>
      <c r="D24" s="67"/>
    </row>
    <row r="25" spans="1:6" x14ac:dyDescent="0.25">
      <c r="B25" s="66"/>
      <c r="C25" s="67"/>
      <c r="D25" s="67"/>
    </row>
  </sheetData>
  <mergeCells count="2">
    <mergeCell ref="A6:F6"/>
    <mergeCell ref="A5:F5"/>
  </mergeCells>
  <hyperlinks>
    <hyperlink ref="D15" r:id="rId1" display="https://www.google.com/search?source=hp&amp;ei=MN2XX4mJAoPmU-2ktIAG&amp;q=france+style&amp;oq=france+style&amp;gs_lcp=CgZwc3ktYWIQAzICCAAyAggAMgIIADICCAAyAggAMgIIADICCAAyAggAMgIIADICCAA6DggAEOoCELQCEJoBEOUCOggIABCxAxCDAToFCAAQsQM6AgguOgUILhCxAzoICC4QsQMQgwFQ8w1Yhh5g5SFoAXAAeACAAUeIAcwFkgECMTKYAQCgAQGqAQdnd3Mtd2l6sAEG&amp;sclient=psy-ab&amp;ved=0ahUKEwiJ4biWsNTsAhUD8xQKHW0SDWAQ4dUDCAo&amp;uact=5"/>
  </hyperlinks>
  <pageMargins left="0" right="0" top="0.74803149606299213" bottom="0.74803149606299213" header="0.31496062992125984" footer="0.31496062992125984"/>
  <pageSetup paperSize="9" scale="76" fitToHeight="0" orientation="landscape"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75" zoomScaleNormal="75" workbookViewId="0">
      <selection activeCell="G28" sqref="G28"/>
    </sheetView>
  </sheetViews>
  <sheetFormatPr baseColWidth="10" defaultRowHeight="13.2" x14ac:dyDescent="0.25"/>
  <cols>
    <col min="1" max="1" width="40" style="34" customWidth="1"/>
    <col min="2" max="2" width="13.5546875" style="34" customWidth="1"/>
    <col min="3" max="5" width="16.33203125" style="34" customWidth="1"/>
    <col min="6" max="256" width="11.5546875" style="34"/>
    <col min="257" max="257" width="35" style="34" customWidth="1"/>
    <col min="258" max="258" width="13.5546875" style="34" customWidth="1"/>
    <col min="259" max="261" width="16.33203125" style="34" customWidth="1"/>
    <col min="262" max="512" width="11.5546875" style="34"/>
    <col min="513" max="513" width="35" style="34" customWidth="1"/>
    <col min="514" max="514" width="13.5546875" style="34" customWidth="1"/>
    <col min="515" max="517" width="16.33203125" style="34" customWidth="1"/>
    <col min="518" max="768" width="11.554687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554687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554687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554687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554687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554687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554687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554687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554687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554687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554687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554687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554687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554687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554687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554687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554687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554687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554687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554687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554687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554687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554687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554687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554687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554687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554687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554687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554687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554687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554687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554687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554687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554687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554687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554687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554687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554687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554687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554687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554687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554687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554687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554687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554687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554687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554687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554687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554687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554687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554687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554687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554687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554687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554687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554687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554687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554687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554687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554687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554687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5546875" style="34"/>
  </cols>
  <sheetData>
    <row r="1" spans="1:5" ht="2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3.8" x14ac:dyDescent="0.25">
      <c r="C7" s="92" t="s">
        <v>79</v>
      </c>
      <c r="D7" s="92"/>
      <c r="E7" s="93"/>
    </row>
    <row r="8" spans="1:5" s="91" customFormat="1" ht="13.8" x14ac:dyDescent="0.25">
      <c r="C8" s="122" t="s">
        <v>80</v>
      </c>
      <c r="D8" s="94"/>
      <c r="E8" s="95"/>
    </row>
    <row r="9" spans="1:5" s="91" customFormat="1" ht="13.8" x14ac:dyDescent="0.25">
      <c r="C9" s="94" t="s">
        <v>81</v>
      </c>
      <c r="D9" s="94"/>
      <c r="E9" s="95"/>
    </row>
    <row r="10" spans="1:5" s="91" customFormat="1" ht="13.8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181</v>
      </c>
      <c r="D12" s="90"/>
    </row>
    <row r="13" spans="1:5" ht="13.8" x14ac:dyDescent="0.25">
      <c r="A13" s="90"/>
      <c r="B13" s="90"/>
      <c r="C13" s="90"/>
      <c r="D13" s="90"/>
    </row>
    <row r="14" spans="1:5" ht="17.399999999999999" x14ac:dyDescent="0.3">
      <c r="A14" s="96" t="s">
        <v>182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13.8" x14ac:dyDescent="0.25">
      <c r="A18" s="100"/>
      <c r="B18" s="100"/>
      <c r="C18" s="100"/>
      <c r="D18" s="101"/>
      <c r="E18" s="102"/>
    </row>
    <row r="19" spans="1:5" ht="13.8" x14ac:dyDescent="0.25">
      <c r="A19" s="103" t="s">
        <v>183</v>
      </c>
      <c r="B19" s="104"/>
      <c r="C19" s="104"/>
      <c r="D19" s="105">
        <v>2090.96</v>
      </c>
      <c r="E19" s="106"/>
    </row>
    <row r="20" spans="1:5" ht="19.5" customHeight="1" x14ac:dyDescent="0.25">
      <c r="A20" s="230"/>
      <c r="B20" s="231"/>
      <c r="C20" s="232"/>
      <c r="D20" s="107"/>
      <c r="E20" s="106"/>
    </row>
    <row r="21" spans="1:5" ht="19.5" customHeight="1" x14ac:dyDescent="0.25">
      <c r="A21" s="230"/>
      <c r="B21" s="233"/>
      <c r="C21" s="234"/>
      <c r="D21" s="109"/>
      <c r="E21" s="106"/>
    </row>
    <row r="22" spans="1:5" ht="13.8" x14ac:dyDescent="0.25">
      <c r="A22" s="235"/>
      <c r="B22" s="236"/>
      <c r="C22" s="237"/>
      <c r="D22" s="110"/>
      <c r="E22" s="106"/>
    </row>
    <row r="23" spans="1:5" ht="19.5" customHeight="1" x14ac:dyDescent="0.25">
      <c r="A23" s="112"/>
      <c r="B23" s="113"/>
      <c r="C23" s="238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239">
        <v>2090.96</v>
      </c>
      <c r="E24" s="116"/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3.8" x14ac:dyDescent="0.25">
      <c r="A27" s="119" t="s">
        <v>184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75" zoomScaleNormal="100" zoomScaleSheetLayoutView="75" workbookViewId="0">
      <selection activeCell="D23" sqref="D23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70</v>
      </c>
      <c r="D7" s="92"/>
      <c r="E7" s="93"/>
    </row>
    <row r="8" spans="1:5" s="91" customFormat="1" ht="19.5" customHeight="1" x14ac:dyDescent="0.25">
      <c r="C8" s="94" t="s">
        <v>74</v>
      </c>
      <c r="D8" s="94"/>
      <c r="E8" s="95"/>
    </row>
    <row r="9" spans="1:5" s="91" customFormat="1" ht="19.5" customHeight="1" x14ac:dyDescent="0.25">
      <c r="C9" s="94" t="s">
        <v>73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21.75" customHeight="1" x14ac:dyDescent="0.25">
      <c r="A18" s="103" t="s">
        <v>89</v>
      </c>
      <c r="B18" s="104"/>
      <c r="C18" s="104"/>
      <c r="D18" s="249">
        <f>'répartition 2020'!K12</f>
        <v>224.55592523961661</v>
      </c>
      <c r="E18" s="106"/>
    </row>
    <row r="19" spans="1:5" ht="19.5" customHeight="1" x14ac:dyDescent="0.25">
      <c r="A19" s="103"/>
      <c r="B19" s="107"/>
      <c r="C19" s="107"/>
      <c r="D19" s="107"/>
      <c r="E19" s="106"/>
    </row>
    <row r="20" spans="1:5" ht="19.5" customHeight="1" x14ac:dyDescent="0.25">
      <c r="A20" s="103"/>
      <c r="B20" s="108"/>
      <c r="C20" s="108"/>
      <c r="D20" s="109"/>
      <c r="E20" s="106"/>
    </row>
    <row r="21" spans="1:5" ht="19.5" customHeight="1" x14ac:dyDescent="0.25">
      <c r="A21" s="104"/>
      <c r="B21" s="110"/>
      <c r="C21" s="104"/>
      <c r="D21" s="110"/>
      <c r="E21" s="106"/>
    </row>
    <row r="22" spans="1:5" ht="19.5" customHeight="1" x14ac:dyDescent="0.25">
      <c r="A22" s="111"/>
      <c r="B22" s="111"/>
      <c r="C22" s="111"/>
      <c r="D22" s="111"/>
      <c r="E22" s="111"/>
    </row>
    <row r="23" spans="1:5" ht="19.5" customHeight="1" x14ac:dyDescent="0.25">
      <c r="A23" s="112"/>
      <c r="B23" s="113"/>
      <c r="C23" s="114" t="s">
        <v>65</v>
      </c>
      <c r="D23" s="115">
        <f>D18</f>
        <v>224.55592523961661</v>
      </c>
      <c r="E23" s="116" t="s">
        <v>190</v>
      </c>
    </row>
    <row r="24" spans="1:5" ht="19.5" customHeight="1" x14ac:dyDescent="0.25">
      <c r="A24" s="112"/>
      <c r="B24" s="113"/>
      <c r="C24" s="114"/>
      <c r="D24" s="116"/>
      <c r="E24" s="116"/>
    </row>
    <row r="25" spans="1:5" ht="19.5" customHeight="1" x14ac:dyDescent="0.25">
      <c r="A25" s="117"/>
      <c r="B25" s="117"/>
      <c r="C25" s="117"/>
      <c r="D25" s="117"/>
      <c r="E25" s="118"/>
    </row>
    <row r="26" spans="1:5" ht="19.5" customHeight="1" x14ac:dyDescent="0.25">
      <c r="A26" s="119" t="s">
        <v>184</v>
      </c>
      <c r="B26" s="120"/>
    </row>
    <row r="27" spans="1:5" ht="19.5" customHeight="1" x14ac:dyDescent="0.25">
      <c r="A27" s="121"/>
      <c r="B27" s="120"/>
    </row>
    <row r="28" spans="1:5" ht="19.5" customHeight="1" x14ac:dyDescent="0.25"/>
    <row r="29" spans="1:5" ht="61.5" customHeight="1" x14ac:dyDescent="0.25"/>
    <row r="30" spans="1:5" ht="196.5" customHeight="1" x14ac:dyDescent="0.25"/>
    <row r="31" spans="1:5" ht="19.5" customHeight="1" x14ac:dyDescent="0.25"/>
    <row r="32" spans="1:5" ht="19.5" customHeight="1" x14ac:dyDescent="0.25"/>
    <row r="33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7" zoomScale="75" zoomScaleNormal="100" zoomScaleSheetLayoutView="75" workbookViewId="0">
      <selection activeCell="D19" sqref="D19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75</v>
      </c>
      <c r="D7" s="92"/>
      <c r="E7" s="93"/>
    </row>
    <row r="8" spans="1:5" s="91" customFormat="1" ht="19.5" customHeight="1" x14ac:dyDescent="0.25">
      <c r="C8" s="94" t="s">
        <v>76</v>
      </c>
      <c r="D8" s="94"/>
      <c r="E8" s="95"/>
    </row>
    <row r="9" spans="1:5" s="91" customFormat="1" ht="19.5" customHeight="1" x14ac:dyDescent="0.25">
      <c r="C9" s="94" t="s">
        <v>73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175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0" t="s">
        <v>189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250"/>
      <c r="E19" s="106">
        <v>547.6245680511181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547.6245680511181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60.9" customHeight="1" x14ac:dyDescent="0.25"/>
    <row r="30" spans="1:5" ht="195.9" customHeight="1" x14ac:dyDescent="0.25"/>
    <row r="31" spans="1:5" ht="19.5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E20" sqref="E20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77</v>
      </c>
      <c r="D7" s="92"/>
      <c r="E7" s="93"/>
    </row>
    <row r="8" spans="1:5" s="91" customFormat="1" ht="19.5" customHeight="1" x14ac:dyDescent="0.25">
      <c r="C8" s="94" t="s">
        <v>78</v>
      </c>
      <c r="D8" s="94"/>
      <c r="E8" s="95"/>
    </row>
    <row r="9" spans="1:5" s="91" customFormat="1" ht="19.5" customHeight="1" x14ac:dyDescent="0.25">
      <c r="C9" s="94" t="s">
        <v>69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105"/>
      <c r="E19" s="106">
        <f>'répartition 2020'!K15+'répartition 2020'!K17</f>
        <v>30.393804113965587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30.393804113965587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2.1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C7" sqref="C7:C9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5546875" style="34"/>
    <col min="257" max="257" width="35" style="34" customWidth="1"/>
    <col min="258" max="258" width="13.5546875" style="34" customWidth="1"/>
    <col min="259" max="261" width="16.33203125" style="34" customWidth="1"/>
    <col min="262" max="512" width="11.5546875" style="34"/>
    <col min="513" max="513" width="35" style="34" customWidth="1"/>
    <col min="514" max="514" width="13.5546875" style="34" customWidth="1"/>
    <col min="515" max="517" width="16.33203125" style="34" customWidth="1"/>
    <col min="518" max="768" width="11.554687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554687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554687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554687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554687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554687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554687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554687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554687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554687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554687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554687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554687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554687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554687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554687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554687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554687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554687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554687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554687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554687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554687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554687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554687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554687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554687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554687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554687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554687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554687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554687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554687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554687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554687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554687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554687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554687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554687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554687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554687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554687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554687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554687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554687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554687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554687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554687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554687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554687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554687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554687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554687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554687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554687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554687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554687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554687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554687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554687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554687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554687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196</v>
      </c>
      <c r="D7" s="92"/>
      <c r="E7" s="93"/>
    </row>
    <row r="8" spans="1:5" s="91" customFormat="1" ht="19.5" customHeight="1" x14ac:dyDescent="0.25">
      <c r="C8" s="122" t="s">
        <v>197</v>
      </c>
      <c r="D8" s="94"/>
      <c r="E8" s="95"/>
    </row>
    <row r="9" spans="1:5" s="91" customFormat="1" ht="19.5" customHeight="1" x14ac:dyDescent="0.25">
      <c r="C9" s="94" t="s">
        <v>198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105"/>
      <c r="E19" s="106">
        <f>'répartition 2020'!K16</f>
        <v>80.638802573416768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80.638802573416768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C8" sqref="C8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193</v>
      </c>
      <c r="D7" s="92"/>
      <c r="E7" s="93"/>
    </row>
    <row r="8" spans="1:5" s="91" customFormat="1" ht="19.5" customHeight="1" x14ac:dyDescent="0.25">
      <c r="C8" s="122" t="s">
        <v>194</v>
      </c>
      <c r="D8" s="94"/>
      <c r="E8" s="95"/>
    </row>
    <row r="9" spans="1:5" s="91" customFormat="1" ht="19.5" customHeight="1" x14ac:dyDescent="0.25">
      <c r="C9" s="94" t="s">
        <v>195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191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105"/>
      <c r="E19" s="106">
        <f>'répartition 2020'!K18</f>
        <v>423.98764059696259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423.98764059696259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E20" sqref="E20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9" t="s">
        <v>67</v>
      </c>
    </row>
    <row r="2" spans="1:5" ht="13.8" x14ac:dyDescent="0.25">
      <c r="A2" s="90" t="s">
        <v>68</v>
      </c>
      <c r="B2" s="90"/>
      <c r="C2" s="90"/>
      <c r="D2" s="90"/>
    </row>
    <row r="3" spans="1:5" ht="13.8" x14ac:dyDescent="0.25">
      <c r="A3" s="90" t="s">
        <v>69</v>
      </c>
      <c r="B3" s="90"/>
      <c r="C3" s="90"/>
      <c r="D3" s="90"/>
    </row>
    <row r="4" spans="1:5" ht="13.8" x14ac:dyDescent="0.25">
      <c r="A4" s="90"/>
      <c r="B4" s="90"/>
      <c r="C4" s="90"/>
      <c r="D4" s="90"/>
    </row>
    <row r="5" spans="1:5" ht="13.8" x14ac:dyDescent="0.25">
      <c r="A5" s="90"/>
      <c r="B5" s="90"/>
      <c r="C5" s="90"/>
      <c r="D5" s="90"/>
    </row>
    <row r="6" spans="1:5" ht="13.8" x14ac:dyDescent="0.25">
      <c r="A6" s="90"/>
      <c r="B6" s="90"/>
      <c r="C6" s="90"/>
      <c r="D6" s="90"/>
    </row>
    <row r="7" spans="1:5" s="91" customFormat="1" ht="19.5" customHeight="1" x14ac:dyDescent="0.25">
      <c r="C7" s="92" t="s">
        <v>79</v>
      </c>
      <c r="D7" s="92"/>
      <c r="E7" s="93"/>
    </row>
    <row r="8" spans="1:5" s="91" customFormat="1" ht="19.5" customHeight="1" x14ac:dyDescent="0.25">
      <c r="C8" s="122" t="s">
        <v>80</v>
      </c>
      <c r="D8" s="94"/>
      <c r="E8" s="95"/>
    </row>
    <row r="9" spans="1:5" s="91" customFormat="1" ht="19.5" customHeight="1" x14ac:dyDescent="0.25">
      <c r="C9" s="94" t="s">
        <v>81</v>
      </c>
      <c r="D9" s="94"/>
      <c r="E9" s="95"/>
    </row>
    <row r="10" spans="1:5" s="91" customFormat="1" ht="19.5" customHeight="1" x14ac:dyDescent="0.25">
      <c r="D10" s="95"/>
      <c r="E10" s="95"/>
    </row>
    <row r="11" spans="1:5" ht="13.8" x14ac:dyDescent="0.25">
      <c r="A11" s="90"/>
      <c r="B11" s="90"/>
      <c r="C11" s="90"/>
      <c r="D11" s="90"/>
    </row>
    <row r="12" spans="1:5" ht="13.8" x14ac:dyDescent="0.25">
      <c r="A12" s="90"/>
      <c r="B12" s="90"/>
      <c r="C12" s="90" t="s">
        <v>189</v>
      </c>
      <c r="D12" s="90"/>
    </row>
    <row r="13" spans="1:5" ht="35.1" customHeight="1" x14ac:dyDescent="0.25">
      <c r="A13" s="90"/>
      <c r="B13" s="90"/>
      <c r="C13" s="90"/>
      <c r="D13" s="90"/>
    </row>
    <row r="14" spans="1:5" ht="17.399999999999999" x14ac:dyDescent="0.3">
      <c r="A14" s="96" t="s">
        <v>192</v>
      </c>
      <c r="B14" s="97"/>
      <c r="C14" s="97"/>
      <c r="D14" s="97"/>
      <c r="E14" s="98"/>
    </row>
    <row r="15" spans="1:5" ht="13.8" x14ac:dyDescent="0.25">
      <c r="A15" s="90"/>
      <c r="B15" s="90"/>
      <c r="C15" s="90"/>
      <c r="D15" s="90"/>
    </row>
    <row r="16" spans="1:5" ht="13.8" x14ac:dyDescent="0.25">
      <c r="A16" s="90" t="s">
        <v>64</v>
      </c>
      <c r="B16" s="99" t="s">
        <v>88</v>
      </c>
      <c r="C16" s="97"/>
      <c r="D16" s="97"/>
      <c r="E16" s="98"/>
    </row>
    <row r="17" spans="1:5" ht="13.8" x14ac:dyDescent="0.25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5">
      <c r="A19" s="103" t="s">
        <v>89</v>
      </c>
      <c r="B19" s="104"/>
      <c r="C19" s="104"/>
      <c r="D19" s="105"/>
      <c r="E19" s="106">
        <f>'répartition 2020'!K19</f>
        <v>423.12925942492018</v>
      </c>
    </row>
    <row r="20" spans="1:5" ht="19.5" customHeight="1" x14ac:dyDescent="0.25">
      <c r="A20" s="103"/>
      <c r="B20" s="107"/>
      <c r="C20" s="107"/>
      <c r="D20" s="107"/>
      <c r="E20" s="106"/>
    </row>
    <row r="21" spans="1:5" ht="19.5" customHeight="1" x14ac:dyDescent="0.25">
      <c r="A21" s="103"/>
      <c r="B21" s="108"/>
      <c r="C21" s="108"/>
      <c r="D21" s="109"/>
      <c r="E21" s="106"/>
    </row>
    <row r="22" spans="1:5" ht="19.5" customHeight="1" x14ac:dyDescent="0.25">
      <c r="A22" s="104"/>
      <c r="B22" s="110"/>
      <c r="C22" s="104"/>
      <c r="D22" s="110"/>
      <c r="E22" s="106"/>
    </row>
    <row r="23" spans="1:5" ht="19.5" customHeight="1" x14ac:dyDescent="0.25">
      <c r="A23" s="111"/>
      <c r="B23" s="111"/>
      <c r="C23" s="111"/>
      <c r="D23" s="111"/>
      <c r="E23" s="111"/>
    </row>
    <row r="24" spans="1:5" ht="19.5" customHeight="1" x14ac:dyDescent="0.25">
      <c r="A24" s="112"/>
      <c r="B24" s="113"/>
      <c r="C24" s="114" t="s">
        <v>65</v>
      </c>
      <c r="D24" s="115" t="s">
        <v>66</v>
      </c>
      <c r="E24" s="116">
        <f>SUM(E19:E23)</f>
        <v>423.12925942492018</v>
      </c>
    </row>
    <row r="25" spans="1:5" ht="19.5" customHeight="1" x14ac:dyDescent="0.25">
      <c r="A25" s="112"/>
      <c r="B25" s="113"/>
      <c r="C25" s="114"/>
      <c r="D25" s="116"/>
      <c r="E25" s="116"/>
    </row>
    <row r="26" spans="1:5" ht="19.5" customHeight="1" x14ac:dyDescent="0.25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5">
      <c r="A28" s="121"/>
      <c r="B28" s="120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23"/>
  <sheetViews>
    <sheetView zoomScale="120" zoomScaleNormal="120" zoomScaleSheetLayoutView="100" workbookViewId="0">
      <selection activeCell="B22" sqref="B22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4414062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4414062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4414062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4414062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4414062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4414062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4414062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4414062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4414062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4414062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4414062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4414062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4414062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4414062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4414062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4414062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4414062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4414062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4414062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4414062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4414062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4414062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4414062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4414062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4414062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4414062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4414062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4414062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4414062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4414062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4414062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4414062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4414062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4414062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4414062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4414062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4414062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4414062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4414062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4414062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4414062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4414062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4414062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4414062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4414062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4414062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4414062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4414062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4414062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4414062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4414062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4414062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4414062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4414062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4414062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4414062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4414062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4414062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4414062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4414062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4414062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4414062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4414062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44140625" style="34"/>
  </cols>
  <sheetData>
    <row r="4" spans="1:7" x14ac:dyDescent="0.25">
      <c r="B4" s="210" t="s">
        <v>176</v>
      </c>
    </row>
    <row r="6" spans="1:7" ht="22.8" x14ac:dyDescent="0.4">
      <c r="A6" s="254" t="s">
        <v>30</v>
      </c>
      <c r="B6" s="254"/>
      <c r="C6" s="255"/>
      <c r="D6" s="255"/>
    </row>
    <row r="7" spans="1:7" x14ac:dyDescent="0.25">
      <c r="A7" s="35"/>
      <c r="B7" s="35"/>
      <c r="C7" s="35"/>
      <c r="D7" s="35"/>
    </row>
    <row r="8" spans="1:7" ht="13.8" x14ac:dyDescent="0.25">
      <c r="A8" s="49"/>
      <c r="B8" s="50"/>
      <c r="C8" s="51" t="s">
        <v>48</v>
      </c>
      <c r="D8" s="51"/>
      <c r="E8" s="256" t="s">
        <v>49</v>
      </c>
      <c r="F8" s="256"/>
      <c r="G8" s="256"/>
    </row>
    <row r="9" spans="1:7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5">
      <c r="A10" s="37" t="s">
        <v>52</v>
      </c>
      <c r="B10" s="71"/>
      <c r="C10" s="71">
        <f>B10*20%</f>
        <v>0</v>
      </c>
      <c r="D10" s="75">
        <f>C10+B10</f>
        <v>0</v>
      </c>
      <c r="E10" s="54"/>
      <c r="F10" s="38"/>
      <c r="G10" s="39"/>
    </row>
    <row r="11" spans="1:7" ht="15" x14ac:dyDescent="0.25">
      <c r="A11" s="37" t="s">
        <v>53</v>
      </c>
      <c r="B11" s="38"/>
      <c r="C11" s="71">
        <f t="shared" ref="C11:C14" si="0">B11*20%</f>
        <v>0</v>
      </c>
      <c r="D11" s="75">
        <f t="shared" ref="D11:D16" si="1">C11+B11</f>
        <v>0</v>
      </c>
      <c r="E11" s="54"/>
      <c r="F11" s="38"/>
      <c r="G11" s="39"/>
    </row>
    <row r="12" spans="1:7" ht="15" x14ac:dyDescent="0.25">
      <c r="A12" s="43" t="s">
        <v>51</v>
      </c>
      <c r="B12" s="71"/>
      <c r="C12" s="71">
        <f t="shared" si="0"/>
        <v>0</v>
      </c>
      <c r="D12" s="75">
        <f t="shared" si="1"/>
        <v>0</v>
      </c>
      <c r="E12" s="72"/>
      <c r="F12" s="71"/>
      <c r="G12" s="73"/>
    </row>
    <row r="13" spans="1:7" ht="15" x14ac:dyDescent="0.25">
      <c r="A13" s="41" t="s">
        <v>54</v>
      </c>
      <c r="B13" s="42"/>
      <c r="C13" s="71">
        <f t="shared" si="0"/>
        <v>0</v>
      </c>
      <c r="D13" s="75">
        <f t="shared" si="1"/>
        <v>0</v>
      </c>
      <c r="E13" s="55"/>
      <c r="F13" s="42"/>
      <c r="G13" s="42"/>
    </row>
    <row r="14" spans="1:7" ht="15" x14ac:dyDescent="0.25">
      <c r="A14" s="41" t="s">
        <v>55</v>
      </c>
      <c r="B14" s="42">
        <v>2600</v>
      </c>
      <c r="C14" s="71">
        <f t="shared" si="0"/>
        <v>520</v>
      </c>
      <c r="D14" s="75">
        <f t="shared" si="1"/>
        <v>3120</v>
      </c>
      <c r="E14" s="55"/>
      <c r="F14" s="42"/>
      <c r="G14" s="42"/>
    </row>
    <row r="15" spans="1:7" ht="15" x14ac:dyDescent="0.25">
      <c r="A15" s="43" t="s">
        <v>56</v>
      </c>
      <c r="B15" s="44">
        <v>40</v>
      </c>
      <c r="C15" s="71"/>
      <c r="D15" s="75">
        <f t="shared" si="1"/>
        <v>40</v>
      </c>
      <c r="E15" s="56"/>
      <c r="F15" s="44"/>
      <c r="G15" s="44"/>
    </row>
    <row r="16" spans="1:7" ht="15" x14ac:dyDescent="0.25">
      <c r="A16" s="43" t="s">
        <v>29</v>
      </c>
      <c r="B16" s="44">
        <v>200</v>
      </c>
      <c r="C16" s="71">
        <v>0</v>
      </c>
      <c r="D16" s="75">
        <f t="shared" si="1"/>
        <v>200</v>
      </c>
      <c r="E16" s="56"/>
      <c r="F16" s="44"/>
      <c r="G16" s="44"/>
    </row>
    <row r="17" spans="1:7" ht="15" x14ac:dyDescent="0.25">
      <c r="A17" s="45"/>
      <c r="B17" s="46">
        <f>SUM(B10:B16)</f>
        <v>2840</v>
      </c>
      <c r="C17" s="46">
        <f t="shared" ref="C17:D17" si="2">SUM(C10:C16)</f>
        <v>520</v>
      </c>
      <c r="D17" s="46">
        <f t="shared" si="2"/>
        <v>3360</v>
      </c>
      <c r="E17" s="57">
        <f>SUM(E10:E16)</f>
        <v>0</v>
      </c>
      <c r="F17" s="46">
        <f>SUM(F10:F16)</f>
        <v>0</v>
      </c>
      <c r="G17" s="46">
        <f>G10+G13+G14+G15+G16</f>
        <v>0</v>
      </c>
    </row>
    <row r="18" spans="1:7" x14ac:dyDescent="0.25">
      <c r="B18" s="47"/>
      <c r="C18" s="47"/>
      <c r="D18" s="47"/>
      <c r="E18" s="40"/>
      <c r="F18" s="40"/>
    </row>
    <row r="19" spans="1:7" x14ac:dyDescent="0.25">
      <c r="B19" s="47"/>
      <c r="C19" s="47"/>
      <c r="D19" s="47"/>
      <c r="E19" s="40"/>
      <c r="F19" s="40"/>
    </row>
    <row r="20" spans="1:7" x14ac:dyDescent="0.25">
      <c r="B20" s="48"/>
      <c r="C20" s="48"/>
      <c r="D20" s="48"/>
    </row>
    <row r="21" spans="1:7" x14ac:dyDescent="0.25">
      <c r="A21" s="76"/>
      <c r="B21" s="48"/>
      <c r="C21" s="48"/>
      <c r="D21" s="48"/>
    </row>
    <row r="22" spans="1:7" x14ac:dyDescent="0.25">
      <c r="B22" s="48"/>
      <c r="C22" s="48"/>
      <c r="D22" s="48"/>
    </row>
    <row r="23" spans="1:7" x14ac:dyDescent="0.25">
      <c r="B23" s="48"/>
      <c r="C23" s="48"/>
      <c r="D23" s="48"/>
    </row>
  </sheetData>
  <mergeCells count="2">
    <mergeCell ref="A6:D6"/>
    <mergeCell ref="E8:G8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F10" sqref="F10"/>
    </sheetView>
  </sheetViews>
  <sheetFormatPr baseColWidth="10" defaultRowHeight="13.2" x14ac:dyDescent="0.25"/>
  <cols>
    <col min="1" max="1" width="29.33203125" customWidth="1"/>
  </cols>
  <sheetData>
    <row r="3" spans="1:10" ht="18" x14ac:dyDescent="0.35">
      <c r="A3" s="257" t="s">
        <v>82</v>
      </c>
      <c r="B3" s="258"/>
      <c r="C3" s="258"/>
      <c r="D3" s="258"/>
      <c r="E3" s="258"/>
      <c r="F3" s="258"/>
      <c r="G3" s="258"/>
      <c r="H3" s="258"/>
    </row>
    <row r="4" spans="1:10" ht="13.8" thickBot="1" x14ac:dyDescent="0.3"/>
    <row r="5" spans="1:10" x14ac:dyDescent="0.25">
      <c r="A5" s="140"/>
      <c r="B5" s="141"/>
      <c r="C5" s="141"/>
      <c r="D5" s="142" t="s">
        <v>109</v>
      </c>
      <c r="E5" s="142" t="s">
        <v>110</v>
      </c>
      <c r="F5" s="142" t="s">
        <v>111</v>
      </c>
      <c r="G5" s="142" t="s">
        <v>112</v>
      </c>
      <c r="H5" s="142" t="s">
        <v>113</v>
      </c>
      <c r="I5" s="142" t="s">
        <v>114</v>
      </c>
      <c r="J5" s="143" t="s">
        <v>114</v>
      </c>
    </row>
    <row r="6" spans="1:10" x14ac:dyDescent="0.25">
      <c r="A6" s="144" t="s">
        <v>0</v>
      </c>
      <c r="B6" s="145" t="s">
        <v>1</v>
      </c>
      <c r="C6" s="145" t="s">
        <v>5</v>
      </c>
      <c r="D6" s="145" t="s">
        <v>115</v>
      </c>
      <c r="E6" s="145" t="s">
        <v>116</v>
      </c>
      <c r="F6" s="145" t="s">
        <v>117</v>
      </c>
      <c r="G6" s="145" t="s">
        <v>118</v>
      </c>
      <c r="H6" s="145" t="s">
        <v>119</v>
      </c>
      <c r="I6" s="145" t="s">
        <v>120</v>
      </c>
      <c r="J6" s="146" t="s">
        <v>120</v>
      </c>
    </row>
    <row r="7" spans="1:10" ht="13.8" thickBot="1" x14ac:dyDescent="0.3">
      <c r="A7" s="147"/>
      <c r="B7" s="148"/>
      <c r="C7" s="148"/>
      <c r="D7" s="149" t="s">
        <v>121</v>
      </c>
      <c r="E7" s="149" t="s">
        <v>122</v>
      </c>
      <c r="F7" s="148"/>
      <c r="G7" s="149" t="s">
        <v>123</v>
      </c>
      <c r="H7" s="149" t="s">
        <v>123</v>
      </c>
      <c r="I7" s="148" t="s">
        <v>123</v>
      </c>
      <c r="J7" s="150" t="s">
        <v>124</v>
      </c>
    </row>
    <row r="8" spans="1:10" ht="13.8" thickBot="1" x14ac:dyDescent="0.3"/>
    <row r="9" spans="1:10" x14ac:dyDescent="0.25">
      <c r="A9" s="151" t="s">
        <v>21</v>
      </c>
      <c r="B9" s="152" t="s">
        <v>125</v>
      </c>
      <c r="C9" s="152" t="s">
        <v>8</v>
      </c>
      <c r="D9" s="153">
        <v>2031</v>
      </c>
      <c r="E9" s="153">
        <v>2031</v>
      </c>
      <c r="F9" s="154" t="s">
        <v>126</v>
      </c>
      <c r="G9" s="154" t="s">
        <v>127</v>
      </c>
      <c r="H9" s="154" t="s">
        <v>127</v>
      </c>
      <c r="I9" s="154" t="s">
        <v>127</v>
      </c>
      <c r="J9" s="155" t="s">
        <v>128</v>
      </c>
    </row>
    <row r="10" spans="1:10" x14ac:dyDescent="0.25">
      <c r="A10" s="156" t="s">
        <v>22</v>
      </c>
      <c r="B10" s="157" t="s">
        <v>129</v>
      </c>
      <c r="C10" s="157" t="s">
        <v>9</v>
      </c>
      <c r="D10" s="158">
        <v>717</v>
      </c>
      <c r="E10" s="158">
        <v>717</v>
      </c>
      <c r="F10" s="159" t="s">
        <v>126</v>
      </c>
      <c r="G10" s="159" t="s">
        <v>130</v>
      </c>
      <c r="H10" s="159" t="s">
        <v>130</v>
      </c>
      <c r="I10" s="159" t="s">
        <v>131</v>
      </c>
      <c r="J10" s="160" t="s">
        <v>132</v>
      </c>
    </row>
    <row r="11" spans="1:10" x14ac:dyDescent="0.25">
      <c r="A11" s="156" t="s">
        <v>17</v>
      </c>
      <c r="B11" s="157" t="s">
        <v>129</v>
      </c>
      <c r="C11" s="157" t="s">
        <v>15</v>
      </c>
      <c r="D11" s="158">
        <v>4236</v>
      </c>
      <c r="E11" s="158">
        <v>4236</v>
      </c>
      <c r="F11" s="159" t="s">
        <v>126</v>
      </c>
      <c r="G11" s="159" t="s">
        <v>133</v>
      </c>
      <c r="H11" s="159" t="s">
        <v>133</v>
      </c>
      <c r="I11" s="161"/>
      <c r="J11" s="162"/>
    </row>
    <row r="12" spans="1:10" x14ac:dyDescent="0.25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159" t="s">
        <v>126</v>
      </c>
      <c r="G12" s="159" t="s">
        <v>134</v>
      </c>
      <c r="H12" s="159" t="s">
        <v>134</v>
      </c>
      <c r="I12" s="161"/>
      <c r="J12" s="162"/>
    </row>
    <row r="13" spans="1:10" x14ac:dyDescent="0.25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159" t="s">
        <v>126</v>
      </c>
      <c r="G13" s="159" t="s">
        <v>135</v>
      </c>
      <c r="H13" s="159" t="s">
        <v>135</v>
      </c>
      <c r="I13" s="159" t="s">
        <v>136</v>
      </c>
      <c r="J13" s="160" t="s">
        <v>137</v>
      </c>
    </row>
    <row r="14" spans="1:10" x14ac:dyDescent="0.25">
      <c r="A14" s="156" t="s">
        <v>34</v>
      </c>
      <c r="B14" s="157" t="s">
        <v>31</v>
      </c>
      <c r="C14" s="126"/>
      <c r="D14" s="126"/>
      <c r="E14" s="126"/>
      <c r="F14" s="161"/>
      <c r="G14" s="161"/>
      <c r="H14" s="159" t="s">
        <v>138</v>
      </c>
      <c r="I14" s="161"/>
      <c r="J14" s="162"/>
    </row>
    <row r="15" spans="1:10" x14ac:dyDescent="0.25">
      <c r="A15" s="156" t="s">
        <v>23</v>
      </c>
      <c r="B15" s="158">
        <v>2017</v>
      </c>
      <c r="C15" s="157" t="s">
        <v>11</v>
      </c>
      <c r="D15" s="158">
        <v>3827</v>
      </c>
      <c r="E15" s="158">
        <v>3827</v>
      </c>
      <c r="F15" s="159" t="s">
        <v>126</v>
      </c>
      <c r="G15" s="159" t="s">
        <v>139</v>
      </c>
      <c r="H15" s="159" t="s">
        <v>139</v>
      </c>
      <c r="I15" s="159" t="s">
        <v>139</v>
      </c>
      <c r="J15" s="160" t="s">
        <v>140</v>
      </c>
    </row>
    <row r="16" spans="1:10" x14ac:dyDescent="0.25">
      <c r="A16" s="156" t="s">
        <v>20</v>
      </c>
      <c r="B16" s="126"/>
      <c r="C16" s="157" t="s">
        <v>7</v>
      </c>
      <c r="D16" s="126"/>
      <c r="E16" s="158">
        <v>554</v>
      </c>
      <c r="F16" s="161"/>
      <c r="G16" s="161"/>
      <c r="H16" s="161"/>
      <c r="I16" s="161"/>
      <c r="J16" s="162"/>
    </row>
    <row r="17" spans="1:10" x14ac:dyDescent="0.25">
      <c r="A17" s="156" t="s">
        <v>20</v>
      </c>
      <c r="B17" s="126"/>
      <c r="C17" s="157" t="s">
        <v>14</v>
      </c>
      <c r="D17" s="126"/>
      <c r="E17" s="158">
        <v>904</v>
      </c>
      <c r="F17" s="161"/>
      <c r="G17" s="161"/>
      <c r="H17" s="161"/>
      <c r="I17" s="161"/>
      <c r="J17" s="162"/>
    </row>
    <row r="18" spans="1:10" x14ac:dyDescent="0.25">
      <c r="A18" s="156" t="s">
        <v>20</v>
      </c>
      <c r="B18" s="126"/>
      <c r="C18" s="157" t="s">
        <v>12</v>
      </c>
      <c r="D18" s="126"/>
      <c r="E18" s="158">
        <v>1350</v>
      </c>
      <c r="F18" s="161"/>
      <c r="G18" s="161"/>
      <c r="H18" s="161"/>
      <c r="I18" s="161"/>
      <c r="J18" s="162"/>
    </row>
    <row r="19" spans="1:10" ht="14.4" thickBot="1" x14ac:dyDescent="0.3">
      <c r="A19" s="163" t="s">
        <v>65</v>
      </c>
      <c r="B19" s="164"/>
      <c r="C19" s="164"/>
      <c r="D19" s="165">
        <v>15650</v>
      </c>
      <c r="E19" s="165">
        <v>18458</v>
      </c>
      <c r="F19" s="166" t="s">
        <v>126</v>
      </c>
      <c r="G19" s="166" t="s">
        <v>126</v>
      </c>
      <c r="H19" s="166" t="s">
        <v>126</v>
      </c>
      <c r="I19" s="166" t="s">
        <v>126</v>
      </c>
      <c r="J19" s="167" t="s">
        <v>141</v>
      </c>
    </row>
  </sheetData>
  <mergeCells count="1">
    <mergeCell ref="A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5"/>
  <sheetViews>
    <sheetView topLeftCell="A11" zoomScale="110" zoomScaleNormal="110" zoomScaleSheetLayoutView="100" workbookViewId="0">
      <selection activeCell="H22" sqref="H22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8" width="31.5546875" style="34" customWidth="1"/>
    <col min="9" max="256" width="11.554687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554687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554687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554687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554687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554687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554687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554687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554687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554687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554687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554687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554687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554687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554687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554687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554687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554687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554687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554687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554687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554687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554687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554687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554687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554687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554687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554687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554687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554687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554687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554687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554687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554687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554687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554687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554687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554687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554687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554687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554687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554687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554687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554687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554687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554687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554687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554687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554687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554687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554687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554687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554687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554687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554687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554687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554687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554687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554687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554687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554687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554687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554687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5546875" style="34"/>
  </cols>
  <sheetData>
    <row r="3" spans="1:10" ht="13.8" thickBot="1" x14ac:dyDescent="0.3"/>
    <row r="4" spans="1:10" ht="39" customHeight="1" thickBot="1" x14ac:dyDescent="0.3">
      <c r="A4" s="261" t="s">
        <v>212</v>
      </c>
      <c r="B4" s="262"/>
      <c r="C4" s="262"/>
      <c r="D4" s="262"/>
      <c r="E4" s="262"/>
      <c r="F4" s="262"/>
      <c r="G4" s="263"/>
    </row>
    <row r="6" spans="1:10" x14ac:dyDescent="0.25">
      <c r="A6" s="35"/>
      <c r="B6" s="35"/>
      <c r="C6" s="35"/>
      <c r="D6" s="35"/>
    </row>
    <row r="7" spans="1:10" ht="13.8" x14ac:dyDescent="0.25">
      <c r="A7" s="49"/>
      <c r="B7" s="50"/>
      <c r="C7" s="51" t="s">
        <v>58</v>
      </c>
      <c r="D7" s="51"/>
      <c r="E7" s="256" t="s">
        <v>57</v>
      </c>
      <c r="F7" s="256"/>
      <c r="G7" s="256"/>
    </row>
    <row r="8" spans="1:10" ht="15.6" x14ac:dyDescent="0.25">
      <c r="A8" s="36" t="s">
        <v>24</v>
      </c>
      <c r="B8" s="36" t="s">
        <v>25</v>
      </c>
      <c r="C8" s="36" t="s">
        <v>26</v>
      </c>
      <c r="D8" s="52" t="s">
        <v>27</v>
      </c>
      <c r="E8" s="53" t="s">
        <v>25</v>
      </c>
      <c r="F8" s="36" t="s">
        <v>26</v>
      </c>
      <c r="G8" s="36" t="s">
        <v>27</v>
      </c>
    </row>
    <row r="9" spans="1:10" ht="48" customHeight="1" x14ac:dyDescent="0.25">
      <c r="A9" s="37" t="s">
        <v>52</v>
      </c>
      <c r="B9" s="71">
        <f>200</f>
        <v>200</v>
      </c>
      <c r="C9" s="71">
        <f>B9*20%</f>
        <v>40</v>
      </c>
      <c r="D9" s="75">
        <f>C9+B9</f>
        <v>240</v>
      </c>
      <c r="E9" s="169"/>
      <c r="F9" s="170"/>
      <c r="G9" s="73"/>
      <c r="H9" s="281" t="s">
        <v>210</v>
      </c>
      <c r="I9" s="281"/>
      <c r="J9" s="281"/>
    </row>
    <row r="10" spans="1:10" ht="15" x14ac:dyDescent="0.25">
      <c r="A10" s="37" t="s">
        <v>53</v>
      </c>
      <c r="B10" s="38">
        <v>600</v>
      </c>
      <c r="C10" s="71">
        <f t="shared" ref="C10:C13" si="0">B10*20%</f>
        <v>120</v>
      </c>
      <c r="D10" s="75">
        <f t="shared" ref="D10:D15" si="1">C10+B10</f>
        <v>720</v>
      </c>
      <c r="E10" s="171">
        <f>G10/120%</f>
        <v>241.80000000000004</v>
      </c>
      <c r="F10" s="172">
        <f>G10-E10</f>
        <v>48.359999999999985</v>
      </c>
      <c r="G10" s="173">
        <v>290.16000000000003</v>
      </c>
    </row>
    <row r="11" spans="1:10" ht="66" x14ac:dyDescent="0.25">
      <c r="A11" s="43" t="s">
        <v>51</v>
      </c>
      <c r="B11" s="71"/>
      <c r="C11" s="71">
        <f t="shared" si="0"/>
        <v>0</v>
      </c>
      <c r="D11" s="75">
        <f t="shared" si="1"/>
        <v>0</v>
      </c>
      <c r="E11" s="72">
        <f t="shared" ref="E11:E16" si="2">G11/120%</f>
        <v>0</v>
      </c>
      <c r="F11" s="71">
        <f t="shared" ref="F11:F16" si="3">G11-E11</f>
        <v>0</v>
      </c>
      <c r="G11" s="73">
        <v>0</v>
      </c>
      <c r="H11" s="281" t="s">
        <v>211</v>
      </c>
    </row>
    <row r="12" spans="1:10" ht="15" x14ac:dyDescent="0.25">
      <c r="A12" s="41" t="s">
        <v>54</v>
      </c>
      <c r="B12" s="42">
        <f>420</f>
        <v>420</v>
      </c>
      <c r="C12" s="71">
        <f t="shared" si="0"/>
        <v>84</v>
      </c>
      <c r="D12" s="75">
        <f t="shared" si="1"/>
        <v>504</v>
      </c>
      <c r="E12" s="72">
        <f t="shared" si="2"/>
        <v>420</v>
      </c>
      <c r="F12" s="71">
        <f t="shared" si="3"/>
        <v>84</v>
      </c>
      <c r="G12" s="71">
        <v>504</v>
      </c>
    </row>
    <row r="13" spans="1:10" ht="15" x14ac:dyDescent="0.25">
      <c r="A13" s="41" t="s">
        <v>55</v>
      </c>
      <c r="B13" s="42">
        <v>2600</v>
      </c>
      <c r="C13" s="71">
        <f t="shared" si="0"/>
        <v>520</v>
      </c>
      <c r="D13" s="75">
        <f t="shared" si="1"/>
        <v>3120</v>
      </c>
      <c r="E13" s="72">
        <f t="shared" si="2"/>
        <v>1000</v>
      </c>
      <c r="F13" s="71">
        <f t="shared" si="3"/>
        <v>200</v>
      </c>
      <c r="G13" s="71">
        <v>1200</v>
      </c>
    </row>
    <row r="14" spans="1:10" ht="15" x14ac:dyDescent="0.25">
      <c r="A14" s="43" t="s">
        <v>56</v>
      </c>
      <c r="B14" s="44">
        <v>40</v>
      </c>
      <c r="C14" s="71"/>
      <c r="D14" s="75">
        <f t="shared" si="1"/>
        <v>40</v>
      </c>
      <c r="E14" s="72">
        <f t="shared" si="2"/>
        <v>0</v>
      </c>
      <c r="F14" s="71">
        <f t="shared" si="3"/>
        <v>0</v>
      </c>
      <c r="G14" s="44">
        <v>0</v>
      </c>
    </row>
    <row r="15" spans="1:10" ht="15" x14ac:dyDescent="0.25">
      <c r="A15" s="43" t="s">
        <v>86</v>
      </c>
      <c r="B15" s="44">
        <v>200</v>
      </c>
      <c r="C15" s="71">
        <v>0</v>
      </c>
      <c r="D15" s="75">
        <f t="shared" si="1"/>
        <v>200</v>
      </c>
      <c r="E15" s="169">
        <v>66</v>
      </c>
      <c r="F15" s="170"/>
      <c r="G15" s="44">
        <v>66</v>
      </c>
    </row>
    <row r="16" spans="1:10" ht="15" x14ac:dyDescent="0.25">
      <c r="A16" s="43" t="s">
        <v>83</v>
      </c>
      <c r="B16" s="44"/>
      <c r="C16" s="71"/>
      <c r="D16" s="123"/>
      <c r="E16" s="169">
        <f t="shared" si="2"/>
        <v>280.14166666666671</v>
      </c>
      <c r="F16" s="170">
        <f t="shared" si="3"/>
        <v>56.028333333333308</v>
      </c>
      <c r="G16" s="44">
        <v>336.17</v>
      </c>
    </row>
    <row r="17" spans="1:8" ht="26.4" x14ac:dyDescent="0.25">
      <c r="A17" s="43" t="s">
        <v>84</v>
      </c>
      <c r="B17" s="44"/>
      <c r="C17" s="71"/>
      <c r="D17" s="123"/>
      <c r="E17" s="72">
        <v>108</v>
      </c>
      <c r="F17" s="71"/>
      <c r="G17" s="44">
        <v>108</v>
      </c>
      <c r="H17" s="281" t="s">
        <v>213</v>
      </c>
    </row>
    <row r="18" spans="1:8" ht="15" x14ac:dyDescent="0.25">
      <c r="A18" s="43" t="s">
        <v>85</v>
      </c>
      <c r="B18" s="44"/>
      <c r="C18" s="71"/>
      <c r="D18" s="123"/>
      <c r="E18" s="72">
        <v>150</v>
      </c>
      <c r="F18" s="71"/>
      <c r="G18" s="44">
        <v>150</v>
      </c>
      <c r="H18" s="34" t="s">
        <v>214</v>
      </c>
    </row>
    <row r="19" spans="1:8" ht="15" x14ac:dyDescent="0.25">
      <c r="A19" s="45"/>
      <c r="B19" s="46">
        <f>SUM(B9:B15)</f>
        <v>4060</v>
      </c>
      <c r="C19" s="46">
        <f t="shared" ref="C19:D19" si="4">SUM(C9:C15)</f>
        <v>764</v>
      </c>
      <c r="D19" s="46">
        <f t="shared" si="4"/>
        <v>4824</v>
      </c>
      <c r="E19" s="57">
        <f>E10+E11+E12+E13+E14+E15+E16+E17+E18</f>
        <v>2265.9416666666666</v>
      </c>
      <c r="F19" s="46">
        <f>F10+F11+F12+F13+F14+F15+F16+F17+F18</f>
        <v>388.38833333333332</v>
      </c>
      <c r="G19" s="46">
        <f>G10+G11+G12+G13+G14+G15+G16+G17+G18</f>
        <v>2654.33</v>
      </c>
      <c r="H19" s="205"/>
    </row>
    <row r="20" spans="1:8" x14ac:dyDescent="0.25">
      <c r="B20" s="47"/>
      <c r="C20" s="47"/>
      <c r="D20" s="47"/>
      <c r="E20" s="40"/>
      <c r="F20" s="40"/>
    </row>
    <row r="21" spans="1:8" x14ac:dyDescent="0.25">
      <c r="B21" s="47"/>
      <c r="C21" s="47"/>
      <c r="D21" s="47"/>
      <c r="E21" s="259"/>
      <c r="F21" s="260"/>
    </row>
    <row r="22" spans="1:8" x14ac:dyDescent="0.25">
      <c r="B22" s="48"/>
      <c r="C22" s="48"/>
      <c r="D22" s="48"/>
      <c r="E22" s="174" t="s">
        <v>156</v>
      </c>
      <c r="F22" s="174"/>
      <c r="G22" s="174"/>
    </row>
    <row r="23" spans="1:8" x14ac:dyDescent="0.25">
      <c r="A23" s="76"/>
      <c r="B23" s="48"/>
      <c r="C23" s="48"/>
      <c r="D23" s="48"/>
    </row>
    <row r="24" spans="1:8" x14ac:dyDescent="0.25">
      <c r="B24" s="48"/>
      <c r="C24" s="48"/>
      <c r="D24" s="48"/>
      <c r="E24" s="34" t="s">
        <v>179</v>
      </c>
      <c r="G24" s="205">
        <f>D19-G19</f>
        <v>2169.67</v>
      </c>
    </row>
    <row r="25" spans="1:8" x14ac:dyDescent="0.25">
      <c r="B25" s="48"/>
      <c r="C25" s="48"/>
      <c r="D25" s="48"/>
    </row>
  </sheetData>
  <mergeCells count="3">
    <mergeCell ref="E7:G7"/>
    <mergeCell ref="E21:F21"/>
    <mergeCell ref="A4:G4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zoomScale="130" zoomScaleNormal="130" workbookViewId="0">
      <selection activeCell="A4" sqref="A4"/>
    </sheetView>
  </sheetViews>
  <sheetFormatPr baseColWidth="10" defaultRowHeight="13.2" x14ac:dyDescent="0.25"/>
  <cols>
    <col min="1" max="1" width="29.33203125" customWidth="1"/>
    <col min="2" max="2" width="17" customWidth="1"/>
    <col min="4" max="4" width="14.21875" customWidth="1"/>
  </cols>
  <sheetData>
    <row r="3" spans="1:10" ht="18" x14ac:dyDescent="0.25">
      <c r="A3" s="266" t="s">
        <v>215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3.8" thickBot="1" x14ac:dyDescent="0.3"/>
    <row r="5" spans="1:10" s="1" customFormat="1" x14ac:dyDescent="0.25">
      <c r="A5" s="219"/>
      <c r="B5" s="220"/>
      <c r="C5" s="220"/>
      <c r="D5" s="221" t="s">
        <v>109</v>
      </c>
      <c r="E5" s="221" t="s">
        <v>110</v>
      </c>
      <c r="F5" s="221" t="s">
        <v>111</v>
      </c>
      <c r="G5" s="221" t="s">
        <v>112</v>
      </c>
      <c r="H5" s="221" t="s">
        <v>114</v>
      </c>
      <c r="I5" s="221"/>
      <c r="J5" s="221" t="s">
        <v>114</v>
      </c>
    </row>
    <row r="6" spans="1:10" s="1" customFormat="1" x14ac:dyDescent="0.25">
      <c r="A6" s="222" t="s">
        <v>0</v>
      </c>
      <c r="B6" s="218" t="s">
        <v>1</v>
      </c>
      <c r="C6" s="218" t="s">
        <v>5</v>
      </c>
      <c r="D6" s="218" t="s">
        <v>115</v>
      </c>
      <c r="E6" s="218" t="s">
        <v>116</v>
      </c>
      <c r="F6" s="218" t="s">
        <v>177</v>
      </c>
      <c r="G6" s="218" t="s">
        <v>118</v>
      </c>
      <c r="H6" s="218" t="s">
        <v>120</v>
      </c>
      <c r="I6" s="218" t="s">
        <v>26</v>
      </c>
      <c r="J6" s="218" t="s">
        <v>120</v>
      </c>
    </row>
    <row r="7" spans="1:10" s="1" customFormat="1" ht="13.8" thickBot="1" x14ac:dyDescent="0.3">
      <c r="A7" s="223"/>
      <c r="B7" s="224"/>
      <c r="C7" s="224"/>
      <c r="D7" s="225" t="s">
        <v>121</v>
      </c>
      <c r="E7" s="225" t="s">
        <v>122</v>
      </c>
      <c r="F7" s="226" t="s">
        <v>122</v>
      </c>
      <c r="G7" s="225" t="s">
        <v>123</v>
      </c>
      <c r="H7" s="224" t="s">
        <v>123</v>
      </c>
      <c r="I7" s="224"/>
      <c r="J7" s="224" t="s">
        <v>124</v>
      </c>
    </row>
    <row r="8" spans="1:10" ht="13.8" thickBot="1" x14ac:dyDescent="0.3"/>
    <row r="9" spans="1:10" x14ac:dyDescent="0.25">
      <c r="A9" s="151" t="s">
        <v>21</v>
      </c>
      <c r="B9" s="152" t="s">
        <v>125</v>
      </c>
      <c r="C9" s="152" t="s">
        <v>8</v>
      </c>
      <c r="D9" s="153">
        <v>2031</v>
      </c>
      <c r="E9" s="153">
        <v>2031</v>
      </c>
      <c r="F9" s="211">
        <v>2265.9416666666666</v>
      </c>
      <c r="G9" s="211">
        <f>F9/D$18*D9</f>
        <v>294.06565654952072</v>
      </c>
      <c r="H9" s="211">
        <f>G9</f>
        <v>294.06565654952072</v>
      </c>
      <c r="I9" s="215">
        <f>$F$19/D$18*D9</f>
        <v>50.4036233226837</v>
      </c>
      <c r="J9" s="211">
        <f>H9+I9</f>
        <v>344.46927987220442</v>
      </c>
    </row>
    <row r="10" spans="1:10" x14ac:dyDescent="0.25">
      <c r="A10" s="156" t="s">
        <v>22</v>
      </c>
      <c r="B10" s="157" t="s">
        <v>129</v>
      </c>
      <c r="C10" s="157" t="s">
        <v>9</v>
      </c>
      <c r="D10" s="158">
        <v>717</v>
      </c>
      <c r="E10" s="158">
        <v>717</v>
      </c>
      <c r="F10" s="212">
        <v>2265.9416666666666</v>
      </c>
      <c r="G10" s="212">
        <f t="shared" ref="G10:G14" si="0">F10/D$18*D10</f>
        <v>103.81342971246005</v>
      </c>
      <c r="H10" s="264">
        <f>G10+G11</f>
        <v>717.13796006389771</v>
      </c>
      <c r="I10" s="264">
        <f>$F$19/D$18*(D10+D11)</f>
        <v>122.91932364217251</v>
      </c>
      <c r="J10" s="264">
        <f>H10+I10</f>
        <v>840.05728370607017</v>
      </c>
    </row>
    <row r="11" spans="1:10" x14ac:dyDescent="0.25">
      <c r="A11" s="156" t="s">
        <v>17</v>
      </c>
      <c r="B11" s="157" t="s">
        <v>129</v>
      </c>
      <c r="C11" s="157" t="s">
        <v>15</v>
      </c>
      <c r="D11" s="158">
        <v>4236</v>
      </c>
      <c r="E11" s="158">
        <v>4236</v>
      </c>
      <c r="F11" s="212">
        <v>2265.9416666666666</v>
      </c>
      <c r="G11" s="212">
        <f t="shared" si="0"/>
        <v>613.3245303514376</v>
      </c>
      <c r="H11" s="265"/>
      <c r="I11" s="265">
        <f t="shared" ref="I11:I13" si="1">$F$19/E$18*D11</f>
        <v>89.132786867482935</v>
      </c>
      <c r="J11" s="265"/>
    </row>
    <row r="12" spans="1:10" x14ac:dyDescent="0.25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212">
        <v>2265.9416666666666</v>
      </c>
      <c r="G12" s="212">
        <f t="shared" si="0"/>
        <v>183.88152822151224</v>
      </c>
      <c r="H12" s="264">
        <f>G12+G13</f>
        <v>700.63205910543127</v>
      </c>
      <c r="I12" s="264">
        <f>$F$19/D$18*(D12+D13)</f>
        <v>120.09016900958466</v>
      </c>
      <c r="J12" s="264">
        <f>H12+I12</f>
        <v>820.72222811501592</v>
      </c>
    </row>
    <row r="13" spans="1:10" x14ac:dyDescent="0.25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212">
        <v>2265.9416666666666</v>
      </c>
      <c r="G13" s="212">
        <f t="shared" si="0"/>
        <v>516.75053088391905</v>
      </c>
      <c r="H13" s="265"/>
      <c r="I13" s="265">
        <f t="shared" si="1"/>
        <v>75.097950030700332</v>
      </c>
      <c r="J13" s="265" t="s">
        <v>137</v>
      </c>
    </row>
    <row r="14" spans="1:10" x14ac:dyDescent="0.25">
      <c r="A14" s="156" t="s">
        <v>23</v>
      </c>
      <c r="B14" s="158">
        <v>2017</v>
      </c>
      <c r="C14" s="157" t="s">
        <v>11</v>
      </c>
      <c r="D14" s="158">
        <v>3827</v>
      </c>
      <c r="E14" s="158">
        <v>3827</v>
      </c>
      <c r="F14" s="212">
        <v>2265.9416666666666</v>
      </c>
      <c r="G14" s="212">
        <f t="shared" si="0"/>
        <v>554.10599094781674</v>
      </c>
      <c r="H14" s="212">
        <f>G14</f>
        <v>554.10599094781674</v>
      </c>
      <c r="I14" s="216">
        <f>$F$19/D$18*D14</f>
        <v>94.975217358892436</v>
      </c>
      <c r="J14" s="212">
        <f>H14+I14</f>
        <v>649.08120830670919</v>
      </c>
    </row>
    <row r="15" spans="1:10" x14ac:dyDescent="0.25">
      <c r="A15" s="156" t="s">
        <v>20</v>
      </c>
      <c r="B15" s="126"/>
      <c r="C15" s="157" t="s">
        <v>7</v>
      </c>
      <c r="D15" s="126"/>
      <c r="E15" s="158">
        <v>554</v>
      </c>
      <c r="F15" s="161"/>
      <c r="G15" s="214"/>
      <c r="H15" s="161"/>
      <c r="I15" s="217"/>
      <c r="J15" s="161"/>
    </row>
    <row r="16" spans="1:10" x14ac:dyDescent="0.25">
      <c r="A16" s="156" t="s">
        <v>20</v>
      </c>
      <c r="B16" s="126"/>
      <c r="C16" s="157" t="s">
        <v>14</v>
      </c>
      <c r="D16" s="126"/>
      <c r="E16" s="158">
        <v>904</v>
      </c>
      <c r="F16" s="161"/>
      <c r="G16" s="161"/>
      <c r="H16" s="161"/>
      <c r="I16" s="217"/>
      <c r="J16" s="161"/>
    </row>
    <row r="17" spans="1:11" x14ac:dyDescent="0.25">
      <c r="A17" s="156" t="s">
        <v>20</v>
      </c>
      <c r="B17" s="126"/>
      <c r="C17" s="157" t="s">
        <v>12</v>
      </c>
      <c r="D17" s="126"/>
      <c r="E17" s="158">
        <v>1350</v>
      </c>
      <c r="F17" s="161"/>
      <c r="G17" s="161"/>
      <c r="H17" s="161"/>
      <c r="I17" s="217"/>
      <c r="J17" s="161"/>
    </row>
    <row r="18" spans="1:11" ht="14.4" thickBot="1" x14ac:dyDescent="0.3">
      <c r="A18" s="163" t="s">
        <v>65</v>
      </c>
      <c r="B18" s="164"/>
      <c r="C18" s="164"/>
      <c r="D18" s="165">
        <v>15650</v>
      </c>
      <c r="E18" s="165">
        <v>18458</v>
      </c>
      <c r="F18" s="213">
        <v>2265.9416666666666</v>
      </c>
      <c r="G18" s="213">
        <f>SUM(G9:G17)</f>
        <v>2265.9416666666666</v>
      </c>
      <c r="H18" s="213">
        <f t="shared" ref="H18" si="2">SUM(H9:H17)</f>
        <v>2265.9416666666666</v>
      </c>
      <c r="I18" s="213">
        <f>I9+I10+I12+I14+I15+I16+I17</f>
        <v>388.38833333333332</v>
      </c>
      <c r="J18" s="213">
        <f>SUM(J9:J17)</f>
        <v>2654.33</v>
      </c>
      <c r="K18" s="227"/>
    </row>
    <row r="19" spans="1:11" ht="14.4" thickBot="1" x14ac:dyDescent="0.3">
      <c r="E19" s="165" t="s">
        <v>178</v>
      </c>
      <c r="F19" s="213">
        <v>388.38833333333332</v>
      </c>
    </row>
  </sheetData>
  <mergeCells count="7">
    <mergeCell ref="J10:J11"/>
    <mergeCell ref="J12:J13"/>
    <mergeCell ref="H10:H11"/>
    <mergeCell ref="H12:H13"/>
    <mergeCell ref="A3:J3"/>
    <mergeCell ref="I10:I11"/>
    <mergeCell ref="I12:I13"/>
  </mergeCells>
  <pageMargins left="0.70866141732283472" right="0.70866141732283472" top="1.7322834645669292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2" workbookViewId="0">
      <selection activeCell="D36" sqref="D36"/>
    </sheetView>
  </sheetViews>
  <sheetFormatPr baseColWidth="10" defaultRowHeight="13.2" x14ac:dyDescent="0.25"/>
  <cols>
    <col min="2" max="2" width="31.33203125" customWidth="1"/>
    <col min="3" max="5" width="14.109375" customWidth="1"/>
  </cols>
  <sheetData>
    <row r="2" spans="1:5" ht="25.8" x14ac:dyDescent="0.25">
      <c r="A2" s="270" t="s">
        <v>67</v>
      </c>
      <c r="B2" s="271"/>
      <c r="C2" s="271"/>
      <c r="D2" s="271"/>
      <c r="E2" s="271"/>
    </row>
    <row r="4" spans="1:5" ht="21" x14ac:dyDescent="0.4">
      <c r="A4" s="268" t="s">
        <v>92</v>
      </c>
      <c r="B4" s="268"/>
      <c r="C4" s="268"/>
      <c r="D4" s="268"/>
      <c r="E4" s="268"/>
    </row>
    <row r="6" spans="1:5" ht="14.4" x14ac:dyDescent="0.3">
      <c r="A6" s="269" t="s">
        <v>93</v>
      </c>
      <c r="B6" s="269"/>
      <c r="C6" s="269"/>
      <c r="D6" s="269"/>
      <c r="E6" s="269"/>
    </row>
    <row r="9" spans="1:5" ht="14.4" x14ac:dyDescent="0.3">
      <c r="A9" s="125" t="s">
        <v>94</v>
      </c>
      <c r="B9" s="125" t="s">
        <v>95</v>
      </c>
      <c r="C9" s="125" t="s">
        <v>96</v>
      </c>
      <c r="D9" s="125" t="s">
        <v>97</v>
      </c>
      <c r="E9" s="125" t="s">
        <v>98</v>
      </c>
    </row>
    <row r="10" spans="1:5" x14ac:dyDescent="0.25">
      <c r="A10" s="126"/>
      <c r="B10" s="126"/>
      <c r="C10" s="126"/>
      <c r="D10" s="126"/>
      <c r="E10" s="126"/>
    </row>
    <row r="11" spans="1:5" x14ac:dyDescent="0.25">
      <c r="A11" s="126"/>
      <c r="B11" s="127"/>
      <c r="C11" s="126"/>
      <c r="D11" s="126"/>
      <c r="E11" s="126"/>
    </row>
    <row r="12" spans="1:5" ht="14.4" x14ac:dyDescent="0.3">
      <c r="A12" s="128">
        <v>43481</v>
      </c>
      <c r="B12" s="129" t="s">
        <v>98</v>
      </c>
      <c r="C12" s="126"/>
      <c r="D12" s="130"/>
      <c r="E12" s="130">
        <v>0</v>
      </c>
    </row>
    <row r="13" spans="1:5" ht="14.4" x14ac:dyDescent="0.3">
      <c r="A13" s="128">
        <v>43507</v>
      </c>
      <c r="B13" s="129" t="s">
        <v>99</v>
      </c>
      <c r="C13" s="129">
        <v>33</v>
      </c>
      <c r="D13" s="131"/>
      <c r="E13" s="130">
        <f t="shared" ref="E13:E29" si="0">E12-C13+D13</f>
        <v>-33</v>
      </c>
    </row>
    <row r="14" spans="1:5" ht="14.4" x14ac:dyDescent="0.3">
      <c r="A14" s="128">
        <v>43507</v>
      </c>
      <c r="B14" s="129" t="s">
        <v>100</v>
      </c>
      <c r="C14" s="129"/>
      <c r="D14" s="131">
        <v>33</v>
      </c>
      <c r="E14" s="130">
        <f t="shared" si="0"/>
        <v>0</v>
      </c>
    </row>
    <row r="15" spans="1:5" ht="14.4" x14ac:dyDescent="0.3">
      <c r="A15" s="128">
        <v>43511</v>
      </c>
      <c r="B15" s="129" t="s">
        <v>152</v>
      </c>
      <c r="C15" s="131"/>
      <c r="D15" s="131">
        <v>1506.43</v>
      </c>
      <c r="E15" s="130">
        <f t="shared" si="0"/>
        <v>1506.43</v>
      </c>
    </row>
    <row r="16" spans="1:5" ht="14.4" x14ac:dyDescent="0.3">
      <c r="A16" s="128">
        <v>43515</v>
      </c>
      <c r="B16" s="129" t="s">
        <v>101</v>
      </c>
      <c r="C16" s="131">
        <v>150</v>
      </c>
      <c r="D16" s="131"/>
      <c r="E16" s="130">
        <f t="shared" si="0"/>
        <v>1356.43</v>
      </c>
    </row>
    <row r="17" spans="1:9" ht="14.4" x14ac:dyDescent="0.3">
      <c r="A17" s="128">
        <v>43515</v>
      </c>
      <c r="B17" s="129" t="s">
        <v>102</v>
      </c>
      <c r="C17" s="131">
        <v>336.17</v>
      </c>
      <c r="D17" s="131"/>
      <c r="E17" s="130">
        <f t="shared" si="0"/>
        <v>1020.26</v>
      </c>
    </row>
    <row r="18" spans="1:9" ht="14.4" x14ac:dyDescent="0.3">
      <c r="A18" s="128">
        <v>43522</v>
      </c>
      <c r="B18" s="129" t="s">
        <v>151</v>
      </c>
      <c r="C18" s="131"/>
      <c r="D18" s="131">
        <v>1191.3800000000001</v>
      </c>
      <c r="E18" s="130">
        <f t="shared" si="0"/>
        <v>2211.6400000000003</v>
      </c>
    </row>
    <row r="19" spans="1:9" ht="14.4" x14ac:dyDescent="0.3">
      <c r="A19" s="128">
        <v>43535</v>
      </c>
      <c r="B19" s="129" t="s">
        <v>99</v>
      </c>
      <c r="C19" s="131">
        <v>33</v>
      </c>
      <c r="D19" s="131"/>
      <c r="E19" s="130">
        <f t="shared" si="0"/>
        <v>2178.6400000000003</v>
      </c>
      <c r="I19">
        <v>19</v>
      </c>
    </row>
    <row r="20" spans="1:9" ht="14.4" x14ac:dyDescent="0.3">
      <c r="A20" s="128">
        <v>43539</v>
      </c>
      <c r="B20" s="129" t="s">
        <v>103</v>
      </c>
      <c r="C20" s="130">
        <v>108</v>
      </c>
      <c r="D20" s="130"/>
      <c r="E20" s="130">
        <f t="shared" si="0"/>
        <v>2070.6400000000003</v>
      </c>
    </row>
    <row r="21" spans="1:9" ht="14.4" x14ac:dyDescent="0.3">
      <c r="A21" s="128">
        <v>43565</v>
      </c>
      <c r="B21" s="129" t="s">
        <v>99</v>
      </c>
      <c r="C21" s="131">
        <v>33</v>
      </c>
      <c r="D21" s="130"/>
      <c r="E21" s="130">
        <f t="shared" si="0"/>
        <v>2037.6400000000003</v>
      </c>
    </row>
    <row r="22" spans="1:9" ht="14.4" x14ac:dyDescent="0.3">
      <c r="A22" s="128">
        <v>43595</v>
      </c>
      <c r="B22" s="129" t="s">
        <v>99</v>
      </c>
      <c r="C22" s="131">
        <v>33</v>
      </c>
      <c r="D22" s="130"/>
      <c r="E22" s="130">
        <f t="shared" si="0"/>
        <v>2004.6400000000003</v>
      </c>
    </row>
    <row r="23" spans="1:9" ht="14.4" x14ac:dyDescent="0.3">
      <c r="A23" s="128">
        <v>43595</v>
      </c>
      <c r="B23" s="129" t="s">
        <v>153</v>
      </c>
      <c r="C23" s="130"/>
      <c r="D23" s="130">
        <v>1541.92</v>
      </c>
      <c r="E23" s="130">
        <f t="shared" si="0"/>
        <v>3546.5600000000004</v>
      </c>
    </row>
    <row r="24" spans="1:9" x14ac:dyDescent="0.25">
      <c r="A24" s="128">
        <v>43601</v>
      </c>
      <c r="B24" s="127" t="s">
        <v>154</v>
      </c>
      <c r="C24" s="130"/>
      <c r="D24" s="130">
        <v>632.27</v>
      </c>
      <c r="E24" s="130">
        <f t="shared" si="0"/>
        <v>4178.83</v>
      </c>
    </row>
    <row r="25" spans="1:9" x14ac:dyDescent="0.25">
      <c r="A25" s="128">
        <v>43601</v>
      </c>
      <c r="B25" s="127" t="s">
        <v>104</v>
      </c>
      <c r="C25" s="130">
        <v>600</v>
      </c>
      <c r="D25" s="130"/>
      <c r="E25" s="130">
        <f t="shared" si="0"/>
        <v>3578.83</v>
      </c>
    </row>
    <row r="26" spans="1:9" ht="14.4" x14ac:dyDescent="0.3">
      <c r="A26" s="128">
        <v>43621</v>
      </c>
      <c r="B26" s="129" t="s">
        <v>100</v>
      </c>
      <c r="C26" s="130"/>
      <c r="D26" s="130">
        <v>33</v>
      </c>
      <c r="E26" s="130">
        <f t="shared" si="0"/>
        <v>3611.83</v>
      </c>
    </row>
    <row r="27" spans="1:9" x14ac:dyDescent="0.25">
      <c r="A27" s="128">
        <v>43642</v>
      </c>
      <c r="B27" s="126" t="s">
        <v>105</v>
      </c>
      <c r="C27" s="130">
        <v>504</v>
      </c>
      <c r="D27" s="130"/>
      <c r="E27" s="130">
        <f t="shared" si="0"/>
        <v>3107.83</v>
      </c>
    </row>
    <row r="28" spans="1:9" x14ac:dyDescent="0.25">
      <c r="A28" s="128">
        <v>43717</v>
      </c>
      <c r="B28" s="127" t="s">
        <v>104</v>
      </c>
      <c r="C28" s="130">
        <v>600</v>
      </c>
      <c r="D28" s="130"/>
      <c r="E28" s="130">
        <f t="shared" si="0"/>
        <v>2507.83</v>
      </c>
    </row>
    <row r="29" spans="1:9" x14ac:dyDescent="0.25">
      <c r="A29" s="128">
        <v>43789</v>
      </c>
      <c r="B29" s="126" t="s">
        <v>106</v>
      </c>
      <c r="C29" s="130">
        <v>290.16000000000003</v>
      </c>
      <c r="D29" s="130"/>
      <c r="E29" s="130">
        <f t="shared" si="0"/>
        <v>2217.67</v>
      </c>
    </row>
    <row r="30" spans="1:9" x14ac:dyDescent="0.25">
      <c r="A30" s="128"/>
      <c r="B30" s="126"/>
      <c r="C30" s="130"/>
      <c r="D30" s="130"/>
      <c r="E30" s="130"/>
    </row>
    <row r="31" spans="1:9" x14ac:dyDescent="0.25">
      <c r="A31" s="128"/>
      <c r="B31" s="126"/>
      <c r="C31" s="126"/>
      <c r="D31" s="130"/>
      <c r="E31" s="130"/>
    </row>
    <row r="32" spans="1:9" ht="14.4" x14ac:dyDescent="0.3">
      <c r="A32" s="132"/>
      <c r="B32" s="133" t="s">
        <v>107</v>
      </c>
      <c r="C32" s="133">
        <f>SUM(C13:C29)</f>
        <v>2720.33</v>
      </c>
      <c r="D32" s="134">
        <f>SUM(D13:D28)</f>
        <v>4938</v>
      </c>
      <c r="E32" s="130"/>
    </row>
    <row r="33" spans="1:5" x14ac:dyDescent="0.25">
      <c r="A33" s="126"/>
      <c r="B33" s="126"/>
      <c r="C33" s="126"/>
      <c r="D33" s="130"/>
      <c r="E33" s="130"/>
    </row>
    <row r="34" spans="1:5" ht="14.4" x14ac:dyDescent="0.3">
      <c r="A34" s="126"/>
      <c r="B34" s="135" t="s">
        <v>108</v>
      </c>
      <c r="C34" s="135"/>
      <c r="D34" s="136"/>
      <c r="E34" s="136">
        <f>E29</f>
        <v>2217.67</v>
      </c>
    </row>
    <row r="35" spans="1:5" ht="14.4" x14ac:dyDescent="0.3">
      <c r="A35" s="126"/>
      <c r="B35" s="135"/>
      <c r="C35" s="135"/>
      <c r="D35" s="136"/>
      <c r="E35" s="136"/>
    </row>
    <row r="36" spans="1:5" ht="14.4" x14ac:dyDescent="0.3">
      <c r="A36" s="137"/>
      <c r="B36" s="138" t="s">
        <v>155</v>
      </c>
      <c r="C36" s="139">
        <f>C32-C13-C22</f>
        <v>2654.33</v>
      </c>
      <c r="D36" s="139">
        <f>D32-D14-D26</f>
        <v>4872</v>
      </c>
    </row>
  </sheetData>
  <mergeCells count="3">
    <mergeCell ref="A4:E4"/>
    <mergeCell ref="A6:E6"/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1"/>
  <sheetViews>
    <sheetView view="pageBreakPreview" zoomScale="75" zoomScaleNormal="120" zoomScaleSheetLayoutView="75" workbookViewId="0">
      <selection activeCell="D17" sqref="D17"/>
    </sheetView>
  </sheetViews>
  <sheetFormatPr baseColWidth="10" defaultRowHeight="13.2" x14ac:dyDescent="0.25"/>
  <cols>
    <col min="1" max="1" width="39.10937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4414062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4414062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4414062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4414062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4414062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4414062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4414062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4414062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4414062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4414062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4414062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4414062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4414062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4414062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4414062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4414062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4414062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4414062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4414062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4414062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4414062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4414062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4414062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4414062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4414062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4414062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4414062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4414062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4414062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4414062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4414062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4414062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4414062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4414062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4414062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4414062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4414062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4414062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4414062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4414062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4414062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4414062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4414062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4414062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4414062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4414062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4414062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4414062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4414062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4414062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4414062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4414062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4414062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4414062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4414062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4414062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4414062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4414062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4414062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4414062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4414062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4414062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4414062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44140625" style="34"/>
  </cols>
  <sheetData>
    <row r="6" spans="1:7" ht="22.8" x14ac:dyDescent="0.4">
      <c r="A6" s="254" t="s">
        <v>180</v>
      </c>
      <c r="B6" s="254"/>
      <c r="C6" s="255"/>
      <c r="D6" s="255"/>
    </row>
    <row r="7" spans="1:7" x14ac:dyDescent="0.25">
      <c r="A7" s="35"/>
      <c r="B7" s="35"/>
      <c r="C7" s="35"/>
      <c r="D7" s="35"/>
    </row>
    <row r="8" spans="1:7" ht="13.8" x14ac:dyDescent="0.25">
      <c r="A8" s="49"/>
      <c r="B8" s="50"/>
      <c r="C8" s="51" t="s">
        <v>90</v>
      </c>
      <c r="D8" s="51"/>
      <c r="E8" s="256" t="s">
        <v>91</v>
      </c>
      <c r="F8" s="256"/>
      <c r="G8" s="256"/>
    </row>
    <row r="9" spans="1:7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5">
      <c r="A10" s="37" t="s">
        <v>168</v>
      </c>
      <c r="B10" s="71">
        <f>200</f>
        <v>200</v>
      </c>
      <c r="C10" s="71">
        <f>B10*20%</f>
        <v>40</v>
      </c>
      <c r="D10" s="75">
        <f>C10+B10</f>
        <v>240</v>
      </c>
      <c r="E10" s="54">
        <v>0</v>
      </c>
      <c r="F10" s="38"/>
      <c r="G10" s="39"/>
    </row>
    <row r="11" spans="1:7" ht="15" x14ac:dyDescent="0.25">
      <c r="A11" s="37" t="s">
        <v>169</v>
      </c>
      <c r="B11" s="38">
        <v>200</v>
      </c>
      <c r="C11" s="71">
        <v>40</v>
      </c>
      <c r="D11" s="75">
        <f>B11+C11</f>
        <v>240</v>
      </c>
      <c r="E11" s="54"/>
      <c r="F11" s="38"/>
      <c r="G11" s="39"/>
    </row>
    <row r="12" spans="1:7" ht="15" x14ac:dyDescent="0.25">
      <c r="A12" s="37" t="s">
        <v>53</v>
      </c>
      <c r="B12" s="38">
        <v>250</v>
      </c>
      <c r="C12" s="71">
        <f t="shared" ref="C12:C17" si="0">B12*20%</f>
        <v>50</v>
      </c>
      <c r="D12" s="75">
        <f t="shared" ref="D12:D20" si="1">C12+B12</f>
        <v>300</v>
      </c>
      <c r="E12" s="72"/>
      <c r="F12" s="71"/>
      <c r="G12" s="73"/>
    </row>
    <row r="13" spans="1:7" ht="15" x14ac:dyDescent="0.25">
      <c r="A13" s="43" t="s">
        <v>51</v>
      </c>
      <c r="B13" s="71"/>
      <c r="C13" s="71">
        <f t="shared" si="0"/>
        <v>0</v>
      </c>
      <c r="D13" s="75">
        <f t="shared" si="1"/>
        <v>0</v>
      </c>
      <c r="E13" s="72"/>
      <c r="F13" s="71"/>
      <c r="G13" s="73"/>
    </row>
    <row r="14" spans="1:7" ht="15" x14ac:dyDescent="0.25">
      <c r="A14" s="41" t="s">
        <v>54</v>
      </c>
      <c r="B14" s="42">
        <v>420</v>
      </c>
      <c r="C14" s="71">
        <f t="shared" si="0"/>
        <v>84</v>
      </c>
      <c r="D14" s="75">
        <f t="shared" si="1"/>
        <v>504</v>
      </c>
      <c r="E14" s="72"/>
      <c r="F14" s="71"/>
      <c r="G14" s="71"/>
    </row>
    <row r="15" spans="1:7" ht="15" x14ac:dyDescent="0.25">
      <c r="A15" s="41" t="s">
        <v>55</v>
      </c>
      <c r="B15" s="42">
        <v>1522.5</v>
      </c>
      <c r="C15" s="71">
        <f t="shared" si="0"/>
        <v>304.5</v>
      </c>
      <c r="D15" s="75">
        <f t="shared" si="1"/>
        <v>1827</v>
      </c>
      <c r="E15" s="72"/>
      <c r="F15" s="71"/>
      <c r="G15" s="71"/>
    </row>
    <row r="16" spans="1:7" ht="15" x14ac:dyDescent="0.25">
      <c r="A16" s="43" t="s">
        <v>56</v>
      </c>
      <c r="B16" s="44">
        <v>40</v>
      </c>
      <c r="C16" s="71"/>
      <c r="D16" s="75">
        <f t="shared" si="1"/>
        <v>40</v>
      </c>
      <c r="E16" s="72"/>
      <c r="F16" s="71"/>
      <c r="G16" s="44"/>
    </row>
    <row r="17" spans="1:7" ht="15" x14ac:dyDescent="0.25">
      <c r="A17" s="43" t="s">
        <v>87</v>
      </c>
      <c r="B17" s="44">
        <f>D17/1.2</f>
        <v>233.33333333333334</v>
      </c>
      <c r="C17" s="71">
        <f t="shared" si="0"/>
        <v>46.666666666666671</v>
      </c>
      <c r="D17" s="75">
        <v>280</v>
      </c>
      <c r="E17" s="72"/>
      <c r="F17" s="71"/>
      <c r="G17" s="44"/>
    </row>
    <row r="18" spans="1:7" ht="15" x14ac:dyDescent="0.25">
      <c r="A18" s="43" t="s">
        <v>157</v>
      </c>
      <c r="B18" s="44">
        <v>0</v>
      </c>
      <c r="C18" s="71"/>
      <c r="D18" s="75">
        <v>66</v>
      </c>
      <c r="E18" s="72"/>
      <c r="F18" s="71"/>
      <c r="G18" s="44"/>
    </row>
    <row r="19" spans="1:7" ht="15" x14ac:dyDescent="0.25">
      <c r="A19" s="43" t="s">
        <v>158</v>
      </c>
      <c r="B19" s="44">
        <f>D19/1.2</f>
        <v>158.33333333333334</v>
      </c>
      <c r="C19" s="71">
        <f>B19*0.2</f>
        <v>31.666666666666671</v>
      </c>
      <c r="D19" s="75">
        <v>190</v>
      </c>
      <c r="E19" s="72"/>
      <c r="F19" s="71"/>
      <c r="G19" s="44"/>
    </row>
    <row r="20" spans="1:7" ht="15" x14ac:dyDescent="0.25">
      <c r="A20" s="43" t="s">
        <v>159</v>
      </c>
      <c r="B20" s="44">
        <v>200</v>
      </c>
      <c r="C20" s="71"/>
      <c r="D20" s="75">
        <f t="shared" si="1"/>
        <v>200</v>
      </c>
      <c r="E20" s="72"/>
      <c r="F20" s="71"/>
      <c r="G20" s="44"/>
    </row>
    <row r="21" spans="1:7" ht="15" x14ac:dyDescent="0.25">
      <c r="A21" s="43"/>
      <c r="B21" s="44"/>
      <c r="C21" s="71"/>
      <c r="D21" s="123"/>
      <c r="E21" s="72"/>
      <c r="F21" s="71"/>
      <c r="G21" s="44"/>
    </row>
    <row r="22" spans="1:7" ht="15.6" thickBot="1" x14ac:dyDescent="0.3">
      <c r="A22" s="45"/>
      <c r="B22" s="46">
        <f>SUM(B10:B20)</f>
        <v>3224.166666666667</v>
      </c>
      <c r="C22" s="46">
        <f>SUM(C10:C21)</f>
        <v>596.83333333333326</v>
      </c>
      <c r="D22" s="46">
        <f>SUM(D10:D20)</f>
        <v>3887</v>
      </c>
      <c r="E22" s="57">
        <f>SUM(E10:E16)</f>
        <v>0</v>
      </c>
      <c r="F22" s="46">
        <f>SUM(F10:F16)</f>
        <v>0</v>
      </c>
      <c r="G22" s="46">
        <f>SUM(G10:G21)</f>
        <v>0</v>
      </c>
    </row>
    <row r="23" spans="1:7" ht="15.6" customHeight="1" x14ac:dyDescent="0.25">
      <c r="A23" s="175" t="s">
        <v>160</v>
      </c>
      <c r="B23" s="176"/>
      <c r="C23" s="176"/>
      <c r="D23" s="177">
        <f>D22</f>
        <v>3887</v>
      </c>
      <c r="E23" s="40"/>
      <c r="F23" s="40"/>
    </row>
    <row r="24" spans="1:7" ht="16.2" thickBot="1" x14ac:dyDescent="0.3">
      <c r="A24" s="178"/>
      <c r="B24" s="179"/>
      <c r="C24" s="179"/>
      <c r="D24" s="180" t="s">
        <v>171</v>
      </c>
    </row>
    <row r="25" spans="1:7" x14ac:dyDescent="0.25">
      <c r="A25" s="76"/>
      <c r="B25" s="48"/>
      <c r="C25" s="48"/>
      <c r="D25" s="48"/>
    </row>
    <row r="26" spans="1:7" ht="31.2" customHeight="1" x14ac:dyDescent="0.3">
      <c r="A26" s="272" t="s">
        <v>185</v>
      </c>
      <c r="B26" s="258"/>
      <c r="C26" s="258"/>
      <c r="D26" s="202">
        <v>2090.96</v>
      </c>
    </row>
    <row r="27" spans="1:7" x14ac:dyDescent="0.25">
      <c r="B27" s="48"/>
      <c r="C27" s="48"/>
      <c r="D27" s="48"/>
    </row>
    <row r="31" spans="1:7" x14ac:dyDescent="0.25">
      <c r="B31" s="205"/>
      <c r="C31" s="205"/>
      <c r="D31" s="205"/>
    </row>
  </sheetData>
  <mergeCells count="3">
    <mergeCell ref="A6:D6"/>
    <mergeCell ref="E8:G8"/>
    <mergeCell ref="A26:C26"/>
  </mergeCells>
  <printOptions horizontalCentered="1"/>
  <pageMargins left="0" right="0" top="0.74803149606299213" bottom="0.74803149606299213" header="0.31496062992125984" footer="0.31496062992125984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29"/>
  <sheetViews>
    <sheetView tabSelected="1" topLeftCell="A3" zoomScale="90" zoomScaleNormal="90" zoomScaleSheetLayoutView="90" workbookViewId="0">
      <selection activeCell="A7" sqref="A7"/>
    </sheetView>
  </sheetViews>
  <sheetFormatPr baseColWidth="10" defaultRowHeight="13.2" x14ac:dyDescent="0.25"/>
  <cols>
    <col min="1" max="1" width="33.6640625" customWidth="1"/>
    <col min="2" max="2" width="41.332031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15.6640625" customWidth="1"/>
    <col min="255" max="255" width="33.6640625" customWidth="1"/>
    <col min="256" max="256" width="24" customWidth="1"/>
    <col min="257" max="257" width="14.5546875" customWidth="1"/>
    <col min="258" max="258" width="15.5546875" customWidth="1"/>
    <col min="259" max="259" width="21.44140625" customWidth="1"/>
    <col min="260" max="260" width="25.44140625" customWidth="1"/>
    <col min="511" max="511" width="33.6640625" customWidth="1"/>
    <col min="512" max="512" width="24" customWidth="1"/>
    <col min="513" max="513" width="14.5546875" customWidth="1"/>
    <col min="514" max="514" width="15.5546875" customWidth="1"/>
    <col min="515" max="515" width="21.44140625" customWidth="1"/>
    <col min="516" max="516" width="25.44140625" customWidth="1"/>
    <col min="767" max="767" width="33.6640625" customWidth="1"/>
    <col min="768" max="768" width="24" customWidth="1"/>
    <col min="769" max="769" width="14.5546875" customWidth="1"/>
    <col min="770" max="770" width="15.5546875" customWidth="1"/>
    <col min="771" max="771" width="21.44140625" customWidth="1"/>
    <col min="772" max="772" width="25.44140625" customWidth="1"/>
    <col min="1023" max="1023" width="33.6640625" customWidth="1"/>
    <col min="1024" max="1024" width="24" customWidth="1"/>
    <col min="1025" max="1025" width="14.5546875" customWidth="1"/>
    <col min="1026" max="1026" width="15.5546875" customWidth="1"/>
    <col min="1027" max="1027" width="21.44140625" customWidth="1"/>
    <col min="1028" max="1028" width="25.44140625" customWidth="1"/>
    <col min="1279" max="1279" width="33.6640625" customWidth="1"/>
    <col min="1280" max="1280" width="24" customWidth="1"/>
    <col min="1281" max="1281" width="14.5546875" customWidth="1"/>
    <col min="1282" max="1282" width="15.5546875" customWidth="1"/>
    <col min="1283" max="1283" width="21.44140625" customWidth="1"/>
    <col min="1284" max="1284" width="25.44140625" customWidth="1"/>
    <col min="1535" max="1535" width="33.6640625" customWidth="1"/>
    <col min="1536" max="1536" width="24" customWidth="1"/>
    <col min="1537" max="1537" width="14.5546875" customWidth="1"/>
    <col min="1538" max="1538" width="15.5546875" customWidth="1"/>
    <col min="1539" max="1539" width="21.44140625" customWidth="1"/>
    <col min="1540" max="1540" width="25.44140625" customWidth="1"/>
    <col min="1791" max="1791" width="33.6640625" customWidth="1"/>
    <col min="1792" max="1792" width="24" customWidth="1"/>
    <col min="1793" max="1793" width="14.5546875" customWidth="1"/>
    <col min="1794" max="1794" width="15.5546875" customWidth="1"/>
    <col min="1795" max="1795" width="21.44140625" customWidth="1"/>
    <col min="1796" max="1796" width="25.44140625" customWidth="1"/>
    <col min="2047" max="2047" width="33.6640625" customWidth="1"/>
    <col min="2048" max="2048" width="24" customWidth="1"/>
    <col min="2049" max="2049" width="14.5546875" customWidth="1"/>
    <col min="2050" max="2050" width="15.5546875" customWidth="1"/>
    <col min="2051" max="2051" width="21.44140625" customWidth="1"/>
    <col min="2052" max="2052" width="25.44140625" customWidth="1"/>
    <col min="2303" max="2303" width="33.6640625" customWidth="1"/>
    <col min="2304" max="2304" width="24" customWidth="1"/>
    <col min="2305" max="2305" width="14.5546875" customWidth="1"/>
    <col min="2306" max="2306" width="15.5546875" customWidth="1"/>
    <col min="2307" max="2307" width="21.44140625" customWidth="1"/>
    <col min="2308" max="2308" width="25.44140625" customWidth="1"/>
    <col min="2559" max="2559" width="33.6640625" customWidth="1"/>
    <col min="2560" max="2560" width="24" customWidth="1"/>
    <col min="2561" max="2561" width="14.5546875" customWidth="1"/>
    <col min="2562" max="2562" width="15.5546875" customWidth="1"/>
    <col min="2563" max="2563" width="21.44140625" customWidth="1"/>
    <col min="2564" max="2564" width="25.44140625" customWidth="1"/>
    <col min="2815" max="2815" width="33.6640625" customWidth="1"/>
    <col min="2816" max="2816" width="24" customWidth="1"/>
    <col min="2817" max="2817" width="14.5546875" customWidth="1"/>
    <col min="2818" max="2818" width="15.5546875" customWidth="1"/>
    <col min="2819" max="2819" width="21.44140625" customWidth="1"/>
    <col min="2820" max="2820" width="25.44140625" customWidth="1"/>
    <col min="3071" max="3071" width="33.6640625" customWidth="1"/>
    <col min="3072" max="3072" width="24" customWidth="1"/>
    <col min="3073" max="3073" width="14.5546875" customWidth="1"/>
    <col min="3074" max="3074" width="15.5546875" customWidth="1"/>
    <col min="3075" max="3075" width="21.44140625" customWidth="1"/>
    <col min="3076" max="3076" width="25.44140625" customWidth="1"/>
    <col min="3327" max="3327" width="33.6640625" customWidth="1"/>
    <col min="3328" max="3328" width="24" customWidth="1"/>
    <col min="3329" max="3329" width="14.5546875" customWidth="1"/>
    <col min="3330" max="3330" width="15.5546875" customWidth="1"/>
    <col min="3331" max="3331" width="21.44140625" customWidth="1"/>
    <col min="3332" max="3332" width="25.44140625" customWidth="1"/>
    <col min="3583" max="3583" width="33.6640625" customWidth="1"/>
    <col min="3584" max="3584" width="24" customWidth="1"/>
    <col min="3585" max="3585" width="14.5546875" customWidth="1"/>
    <col min="3586" max="3586" width="15.5546875" customWidth="1"/>
    <col min="3587" max="3587" width="21.44140625" customWidth="1"/>
    <col min="3588" max="3588" width="25.44140625" customWidth="1"/>
    <col min="3839" max="3839" width="33.6640625" customWidth="1"/>
    <col min="3840" max="3840" width="24" customWidth="1"/>
    <col min="3841" max="3841" width="14.5546875" customWidth="1"/>
    <col min="3842" max="3842" width="15.5546875" customWidth="1"/>
    <col min="3843" max="3843" width="21.44140625" customWidth="1"/>
    <col min="3844" max="3844" width="25.44140625" customWidth="1"/>
    <col min="4095" max="4095" width="33.6640625" customWidth="1"/>
    <col min="4096" max="4096" width="24" customWidth="1"/>
    <col min="4097" max="4097" width="14.5546875" customWidth="1"/>
    <col min="4098" max="4098" width="15.5546875" customWidth="1"/>
    <col min="4099" max="4099" width="21.44140625" customWidth="1"/>
    <col min="4100" max="4100" width="25.44140625" customWidth="1"/>
    <col min="4351" max="4351" width="33.6640625" customWidth="1"/>
    <col min="4352" max="4352" width="24" customWidth="1"/>
    <col min="4353" max="4353" width="14.5546875" customWidth="1"/>
    <col min="4354" max="4354" width="15.5546875" customWidth="1"/>
    <col min="4355" max="4355" width="21.44140625" customWidth="1"/>
    <col min="4356" max="4356" width="25.44140625" customWidth="1"/>
    <col min="4607" max="4607" width="33.6640625" customWidth="1"/>
    <col min="4608" max="4608" width="24" customWidth="1"/>
    <col min="4609" max="4609" width="14.5546875" customWidth="1"/>
    <col min="4610" max="4610" width="15.5546875" customWidth="1"/>
    <col min="4611" max="4611" width="21.44140625" customWidth="1"/>
    <col min="4612" max="4612" width="25.44140625" customWidth="1"/>
    <col min="4863" max="4863" width="33.6640625" customWidth="1"/>
    <col min="4864" max="4864" width="24" customWidth="1"/>
    <col min="4865" max="4865" width="14.5546875" customWidth="1"/>
    <col min="4866" max="4866" width="15.5546875" customWidth="1"/>
    <col min="4867" max="4867" width="21.44140625" customWidth="1"/>
    <col min="4868" max="4868" width="25.44140625" customWidth="1"/>
    <col min="5119" max="5119" width="33.6640625" customWidth="1"/>
    <col min="5120" max="5120" width="24" customWidth="1"/>
    <col min="5121" max="5121" width="14.5546875" customWidth="1"/>
    <col min="5122" max="5122" width="15.5546875" customWidth="1"/>
    <col min="5123" max="5123" width="21.44140625" customWidth="1"/>
    <col min="5124" max="5124" width="25.44140625" customWidth="1"/>
    <col min="5375" max="5375" width="33.6640625" customWidth="1"/>
    <col min="5376" max="5376" width="24" customWidth="1"/>
    <col min="5377" max="5377" width="14.5546875" customWidth="1"/>
    <col min="5378" max="5378" width="15.5546875" customWidth="1"/>
    <col min="5379" max="5379" width="21.44140625" customWidth="1"/>
    <col min="5380" max="5380" width="25.44140625" customWidth="1"/>
    <col min="5631" max="5631" width="33.6640625" customWidth="1"/>
    <col min="5632" max="5632" width="24" customWidth="1"/>
    <col min="5633" max="5633" width="14.5546875" customWidth="1"/>
    <col min="5634" max="5634" width="15.5546875" customWidth="1"/>
    <col min="5635" max="5635" width="21.44140625" customWidth="1"/>
    <col min="5636" max="5636" width="25.44140625" customWidth="1"/>
    <col min="5887" max="5887" width="33.6640625" customWidth="1"/>
    <col min="5888" max="5888" width="24" customWidth="1"/>
    <col min="5889" max="5889" width="14.5546875" customWidth="1"/>
    <col min="5890" max="5890" width="15.5546875" customWidth="1"/>
    <col min="5891" max="5891" width="21.44140625" customWidth="1"/>
    <col min="5892" max="5892" width="25.44140625" customWidth="1"/>
    <col min="6143" max="6143" width="33.6640625" customWidth="1"/>
    <col min="6144" max="6144" width="24" customWidth="1"/>
    <col min="6145" max="6145" width="14.5546875" customWidth="1"/>
    <col min="6146" max="6146" width="15.5546875" customWidth="1"/>
    <col min="6147" max="6147" width="21.44140625" customWidth="1"/>
    <col min="6148" max="6148" width="25.44140625" customWidth="1"/>
    <col min="6399" max="6399" width="33.6640625" customWidth="1"/>
    <col min="6400" max="6400" width="24" customWidth="1"/>
    <col min="6401" max="6401" width="14.5546875" customWidth="1"/>
    <col min="6402" max="6402" width="15.5546875" customWidth="1"/>
    <col min="6403" max="6403" width="21.44140625" customWidth="1"/>
    <col min="6404" max="6404" width="25.44140625" customWidth="1"/>
    <col min="6655" max="6655" width="33.6640625" customWidth="1"/>
    <col min="6656" max="6656" width="24" customWidth="1"/>
    <col min="6657" max="6657" width="14.5546875" customWidth="1"/>
    <col min="6658" max="6658" width="15.5546875" customWidth="1"/>
    <col min="6659" max="6659" width="21.44140625" customWidth="1"/>
    <col min="6660" max="6660" width="25.44140625" customWidth="1"/>
    <col min="6911" max="6911" width="33.6640625" customWidth="1"/>
    <col min="6912" max="6912" width="24" customWidth="1"/>
    <col min="6913" max="6913" width="14.5546875" customWidth="1"/>
    <col min="6914" max="6914" width="15.5546875" customWidth="1"/>
    <col min="6915" max="6915" width="21.44140625" customWidth="1"/>
    <col min="6916" max="6916" width="25.44140625" customWidth="1"/>
    <col min="7167" max="7167" width="33.6640625" customWidth="1"/>
    <col min="7168" max="7168" width="24" customWidth="1"/>
    <col min="7169" max="7169" width="14.5546875" customWidth="1"/>
    <col min="7170" max="7170" width="15.5546875" customWidth="1"/>
    <col min="7171" max="7171" width="21.44140625" customWidth="1"/>
    <col min="7172" max="7172" width="25.44140625" customWidth="1"/>
    <col min="7423" max="7423" width="33.6640625" customWidth="1"/>
    <col min="7424" max="7424" width="24" customWidth="1"/>
    <col min="7425" max="7425" width="14.5546875" customWidth="1"/>
    <col min="7426" max="7426" width="15.5546875" customWidth="1"/>
    <col min="7427" max="7427" width="21.44140625" customWidth="1"/>
    <col min="7428" max="7428" width="25.44140625" customWidth="1"/>
    <col min="7679" max="7679" width="33.6640625" customWidth="1"/>
    <col min="7680" max="7680" width="24" customWidth="1"/>
    <col min="7681" max="7681" width="14.5546875" customWidth="1"/>
    <col min="7682" max="7682" width="15.5546875" customWidth="1"/>
    <col min="7683" max="7683" width="21.44140625" customWidth="1"/>
    <col min="7684" max="7684" width="25.44140625" customWidth="1"/>
    <col min="7935" max="7935" width="33.6640625" customWidth="1"/>
    <col min="7936" max="7936" width="24" customWidth="1"/>
    <col min="7937" max="7937" width="14.5546875" customWidth="1"/>
    <col min="7938" max="7938" width="15.5546875" customWidth="1"/>
    <col min="7939" max="7939" width="21.44140625" customWidth="1"/>
    <col min="7940" max="7940" width="25.44140625" customWidth="1"/>
    <col min="8191" max="8191" width="33.6640625" customWidth="1"/>
    <col min="8192" max="8192" width="24" customWidth="1"/>
    <col min="8193" max="8193" width="14.5546875" customWidth="1"/>
    <col min="8194" max="8194" width="15.5546875" customWidth="1"/>
    <col min="8195" max="8195" width="21.44140625" customWidth="1"/>
    <col min="8196" max="8196" width="25.44140625" customWidth="1"/>
    <col min="8447" max="8447" width="33.6640625" customWidth="1"/>
    <col min="8448" max="8448" width="24" customWidth="1"/>
    <col min="8449" max="8449" width="14.5546875" customWidth="1"/>
    <col min="8450" max="8450" width="15.5546875" customWidth="1"/>
    <col min="8451" max="8451" width="21.44140625" customWidth="1"/>
    <col min="8452" max="8452" width="25.44140625" customWidth="1"/>
    <col min="8703" max="8703" width="33.6640625" customWidth="1"/>
    <col min="8704" max="8704" width="24" customWidth="1"/>
    <col min="8705" max="8705" width="14.5546875" customWidth="1"/>
    <col min="8706" max="8706" width="15.5546875" customWidth="1"/>
    <col min="8707" max="8707" width="21.44140625" customWidth="1"/>
    <col min="8708" max="8708" width="25.44140625" customWidth="1"/>
    <col min="8959" max="8959" width="33.6640625" customWidth="1"/>
    <col min="8960" max="8960" width="24" customWidth="1"/>
    <col min="8961" max="8961" width="14.5546875" customWidth="1"/>
    <col min="8962" max="8962" width="15.5546875" customWidth="1"/>
    <col min="8963" max="8963" width="21.44140625" customWidth="1"/>
    <col min="8964" max="8964" width="25.44140625" customWidth="1"/>
    <col min="9215" max="9215" width="33.6640625" customWidth="1"/>
    <col min="9216" max="9216" width="24" customWidth="1"/>
    <col min="9217" max="9217" width="14.5546875" customWidth="1"/>
    <col min="9218" max="9218" width="15.5546875" customWidth="1"/>
    <col min="9219" max="9219" width="21.44140625" customWidth="1"/>
    <col min="9220" max="9220" width="25.44140625" customWidth="1"/>
    <col min="9471" max="9471" width="33.6640625" customWidth="1"/>
    <col min="9472" max="9472" width="24" customWidth="1"/>
    <col min="9473" max="9473" width="14.5546875" customWidth="1"/>
    <col min="9474" max="9474" width="15.5546875" customWidth="1"/>
    <col min="9475" max="9475" width="21.44140625" customWidth="1"/>
    <col min="9476" max="9476" width="25.44140625" customWidth="1"/>
    <col min="9727" max="9727" width="33.6640625" customWidth="1"/>
    <col min="9728" max="9728" width="24" customWidth="1"/>
    <col min="9729" max="9729" width="14.5546875" customWidth="1"/>
    <col min="9730" max="9730" width="15.5546875" customWidth="1"/>
    <col min="9731" max="9731" width="21.44140625" customWidth="1"/>
    <col min="9732" max="9732" width="25.44140625" customWidth="1"/>
    <col min="9983" max="9983" width="33.6640625" customWidth="1"/>
    <col min="9984" max="9984" width="24" customWidth="1"/>
    <col min="9985" max="9985" width="14.5546875" customWidth="1"/>
    <col min="9986" max="9986" width="15.5546875" customWidth="1"/>
    <col min="9987" max="9987" width="21.44140625" customWidth="1"/>
    <col min="9988" max="9988" width="25.44140625" customWidth="1"/>
    <col min="10239" max="10239" width="33.6640625" customWidth="1"/>
    <col min="10240" max="10240" width="24" customWidth="1"/>
    <col min="10241" max="10241" width="14.5546875" customWidth="1"/>
    <col min="10242" max="10242" width="15.5546875" customWidth="1"/>
    <col min="10243" max="10243" width="21.44140625" customWidth="1"/>
    <col min="10244" max="10244" width="25.44140625" customWidth="1"/>
    <col min="10495" max="10495" width="33.6640625" customWidth="1"/>
    <col min="10496" max="10496" width="24" customWidth="1"/>
    <col min="10497" max="10497" width="14.5546875" customWidth="1"/>
    <col min="10498" max="10498" width="15.5546875" customWidth="1"/>
    <col min="10499" max="10499" width="21.44140625" customWidth="1"/>
    <col min="10500" max="10500" width="25.44140625" customWidth="1"/>
    <col min="10751" max="10751" width="33.6640625" customWidth="1"/>
    <col min="10752" max="10752" width="24" customWidth="1"/>
    <col min="10753" max="10753" width="14.5546875" customWidth="1"/>
    <col min="10754" max="10754" width="15.5546875" customWidth="1"/>
    <col min="10755" max="10755" width="21.44140625" customWidth="1"/>
    <col min="10756" max="10756" width="25.44140625" customWidth="1"/>
    <col min="11007" max="11007" width="33.6640625" customWidth="1"/>
    <col min="11008" max="11008" width="24" customWidth="1"/>
    <col min="11009" max="11009" width="14.5546875" customWidth="1"/>
    <col min="11010" max="11010" width="15.5546875" customWidth="1"/>
    <col min="11011" max="11011" width="21.44140625" customWidth="1"/>
    <col min="11012" max="11012" width="25.44140625" customWidth="1"/>
    <col min="11263" max="11263" width="33.6640625" customWidth="1"/>
    <col min="11264" max="11264" width="24" customWidth="1"/>
    <col min="11265" max="11265" width="14.5546875" customWidth="1"/>
    <col min="11266" max="11266" width="15.5546875" customWidth="1"/>
    <col min="11267" max="11267" width="21.44140625" customWidth="1"/>
    <col min="11268" max="11268" width="25.44140625" customWidth="1"/>
    <col min="11519" max="11519" width="33.6640625" customWidth="1"/>
    <col min="11520" max="11520" width="24" customWidth="1"/>
    <col min="11521" max="11521" width="14.5546875" customWidth="1"/>
    <col min="11522" max="11522" width="15.5546875" customWidth="1"/>
    <col min="11523" max="11523" width="21.44140625" customWidth="1"/>
    <col min="11524" max="11524" width="25.44140625" customWidth="1"/>
    <col min="11775" max="11775" width="33.6640625" customWidth="1"/>
    <col min="11776" max="11776" width="24" customWidth="1"/>
    <col min="11777" max="11777" width="14.5546875" customWidth="1"/>
    <col min="11778" max="11778" width="15.5546875" customWidth="1"/>
    <col min="11779" max="11779" width="21.44140625" customWidth="1"/>
    <col min="11780" max="11780" width="25.44140625" customWidth="1"/>
    <col min="12031" max="12031" width="33.6640625" customWidth="1"/>
    <col min="12032" max="12032" width="24" customWidth="1"/>
    <col min="12033" max="12033" width="14.5546875" customWidth="1"/>
    <col min="12034" max="12034" width="15.5546875" customWidth="1"/>
    <col min="12035" max="12035" width="21.44140625" customWidth="1"/>
    <col min="12036" max="12036" width="25.44140625" customWidth="1"/>
    <col min="12287" max="12287" width="33.6640625" customWidth="1"/>
    <col min="12288" max="12288" width="24" customWidth="1"/>
    <col min="12289" max="12289" width="14.5546875" customWidth="1"/>
    <col min="12290" max="12290" width="15.5546875" customWidth="1"/>
    <col min="12291" max="12291" width="21.44140625" customWidth="1"/>
    <col min="12292" max="12292" width="25.44140625" customWidth="1"/>
    <col min="12543" max="12543" width="33.6640625" customWidth="1"/>
    <col min="12544" max="12544" width="24" customWidth="1"/>
    <col min="12545" max="12545" width="14.5546875" customWidth="1"/>
    <col min="12546" max="12546" width="15.5546875" customWidth="1"/>
    <col min="12547" max="12547" width="21.44140625" customWidth="1"/>
    <col min="12548" max="12548" width="25.44140625" customWidth="1"/>
    <col min="12799" max="12799" width="33.6640625" customWidth="1"/>
    <col min="12800" max="12800" width="24" customWidth="1"/>
    <col min="12801" max="12801" width="14.5546875" customWidth="1"/>
    <col min="12802" max="12802" width="15.5546875" customWidth="1"/>
    <col min="12803" max="12803" width="21.44140625" customWidth="1"/>
    <col min="12804" max="12804" width="25.44140625" customWidth="1"/>
    <col min="13055" max="13055" width="33.6640625" customWidth="1"/>
    <col min="13056" max="13056" width="24" customWidth="1"/>
    <col min="13057" max="13057" width="14.5546875" customWidth="1"/>
    <col min="13058" max="13058" width="15.5546875" customWidth="1"/>
    <col min="13059" max="13059" width="21.44140625" customWidth="1"/>
    <col min="13060" max="13060" width="25.44140625" customWidth="1"/>
    <col min="13311" max="13311" width="33.6640625" customWidth="1"/>
    <col min="13312" max="13312" width="24" customWidth="1"/>
    <col min="13313" max="13313" width="14.5546875" customWidth="1"/>
    <col min="13314" max="13314" width="15.5546875" customWidth="1"/>
    <col min="13315" max="13315" width="21.44140625" customWidth="1"/>
    <col min="13316" max="13316" width="25.44140625" customWidth="1"/>
    <col min="13567" max="13567" width="33.6640625" customWidth="1"/>
    <col min="13568" max="13568" width="24" customWidth="1"/>
    <col min="13569" max="13569" width="14.5546875" customWidth="1"/>
    <col min="13570" max="13570" width="15.5546875" customWidth="1"/>
    <col min="13571" max="13571" width="21.44140625" customWidth="1"/>
    <col min="13572" max="13572" width="25.44140625" customWidth="1"/>
    <col min="13823" max="13823" width="33.6640625" customWidth="1"/>
    <col min="13824" max="13824" width="24" customWidth="1"/>
    <col min="13825" max="13825" width="14.5546875" customWidth="1"/>
    <col min="13826" max="13826" width="15.5546875" customWidth="1"/>
    <col min="13827" max="13827" width="21.44140625" customWidth="1"/>
    <col min="13828" max="13828" width="25.44140625" customWidth="1"/>
    <col min="14079" max="14079" width="33.6640625" customWidth="1"/>
    <col min="14080" max="14080" width="24" customWidth="1"/>
    <col min="14081" max="14081" width="14.5546875" customWidth="1"/>
    <col min="14082" max="14082" width="15.5546875" customWidth="1"/>
    <col min="14083" max="14083" width="21.44140625" customWidth="1"/>
    <col min="14084" max="14084" width="25.44140625" customWidth="1"/>
    <col min="14335" max="14335" width="33.6640625" customWidth="1"/>
    <col min="14336" max="14336" width="24" customWidth="1"/>
    <col min="14337" max="14337" width="14.5546875" customWidth="1"/>
    <col min="14338" max="14338" width="15.5546875" customWidth="1"/>
    <col min="14339" max="14339" width="21.44140625" customWidth="1"/>
    <col min="14340" max="14340" width="25.44140625" customWidth="1"/>
    <col min="14591" max="14591" width="33.6640625" customWidth="1"/>
    <col min="14592" max="14592" width="24" customWidth="1"/>
    <col min="14593" max="14593" width="14.5546875" customWidth="1"/>
    <col min="14594" max="14594" width="15.5546875" customWidth="1"/>
    <col min="14595" max="14595" width="21.44140625" customWidth="1"/>
    <col min="14596" max="14596" width="25.44140625" customWidth="1"/>
    <col min="14847" max="14847" width="33.6640625" customWidth="1"/>
    <col min="14848" max="14848" width="24" customWidth="1"/>
    <col min="14849" max="14849" width="14.5546875" customWidth="1"/>
    <col min="14850" max="14850" width="15.5546875" customWidth="1"/>
    <col min="14851" max="14851" width="21.44140625" customWidth="1"/>
    <col min="14852" max="14852" width="25.44140625" customWidth="1"/>
    <col min="15103" max="15103" width="33.6640625" customWidth="1"/>
    <col min="15104" max="15104" width="24" customWidth="1"/>
    <col min="15105" max="15105" width="14.5546875" customWidth="1"/>
    <col min="15106" max="15106" width="15.5546875" customWidth="1"/>
    <col min="15107" max="15107" width="21.44140625" customWidth="1"/>
    <col min="15108" max="15108" width="25.44140625" customWidth="1"/>
    <col min="15359" max="15359" width="33.6640625" customWidth="1"/>
    <col min="15360" max="15360" width="24" customWidth="1"/>
    <col min="15361" max="15361" width="14.5546875" customWidth="1"/>
    <col min="15362" max="15362" width="15.5546875" customWidth="1"/>
    <col min="15363" max="15363" width="21.44140625" customWidth="1"/>
    <col min="15364" max="15364" width="25.44140625" customWidth="1"/>
    <col min="15615" max="15615" width="33.6640625" customWidth="1"/>
    <col min="15616" max="15616" width="24" customWidth="1"/>
    <col min="15617" max="15617" width="14.5546875" customWidth="1"/>
    <col min="15618" max="15618" width="15.5546875" customWidth="1"/>
    <col min="15619" max="15619" width="21.44140625" customWidth="1"/>
    <col min="15620" max="15620" width="25.44140625" customWidth="1"/>
    <col min="15871" max="15871" width="33.6640625" customWidth="1"/>
    <col min="15872" max="15872" width="24" customWidth="1"/>
    <col min="15873" max="15873" width="14.5546875" customWidth="1"/>
    <col min="15874" max="15874" width="15.5546875" customWidth="1"/>
    <col min="15875" max="15875" width="21.44140625" customWidth="1"/>
    <col min="15876" max="15876" width="25.44140625" customWidth="1"/>
    <col min="16127" max="16127" width="33.6640625" customWidth="1"/>
    <col min="16128" max="16128" width="24" customWidth="1"/>
    <col min="16129" max="16129" width="14.5546875" customWidth="1"/>
    <col min="16130" max="16130" width="15.5546875" customWidth="1"/>
    <col min="16131" max="16131" width="21.44140625" customWidth="1"/>
    <col min="16132" max="16132" width="25.44140625" customWidth="1"/>
  </cols>
  <sheetData>
    <row r="6" spans="1:7" ht="30" customHeight="1" x14ac:dyDescent="0.25">
      <c r="A6" s="253" t="s">
        <v>217</v>
      </c>
      <c r="B6" s="253"/>
      <c r="C6" s="253"/>
      <c r="D6" s="253"/>
      <c r="E6" s="253"/>
      <c r="F6" s="253"/>
      <c r="G6" s="253"/>
    </row>
    <row r="7" spans="1:7" x14ac:dyDescent="0.25">
      <c r="C7" s="1"/>
      <c r="D7" s="1"/>
      <c r="G7" s="1"/>
    </row>
    <row r="8" spans="1:7" x14ac:dyDescent="0.25">
      <c r="C8" s="1"/>
      <c r="D8" s="1"/>
      <c r="G8" s="1"/>
    </row>
    <row r="9" spans="1:7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216</v>
      </c>
    </row>
    <row r="10" spans="1:7" ht="15.6" x14ac:dyDescent="0.25">
      <c r="A10" s="4"/>
      <c r="B10" s="5"/>
      <c r="C10" s="5"/>
      <c r="D10" s="6"/>
      <c r="E10" s="7"/>
      <c r="F10" s="7"/>
      <c r="G10" s="8"/>
    </row>
    <row r="11" spans="1:7" ht="19.8" x14ac:dyDescent="0.25">
      <c r="A11" s="9"/>
      <c r="B11" s="10"/>
      <c r="C11" s="10"/>
      <c r="D11" s="33"/>
      <c r="E11" s="59"/>
      <c r="F11" s="12"/>
      <c r="G11" s="13"/>
    </row>
    <row r="12" spans="1:7" ht="15.6" x14ac:dyDescent="0.25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2169.67</v>
      </c>
      <c r="G12" s="13">
        <f>F12/D26*D12</f>
        <v>281.57187028753992</v>
      </c>
    </row>
    <row r="13" spans="1:7" ht="15.6" x14ac:dyDescent="0.25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2169.67</v>
      </c>
      <c r="G13" s="13">
        <f>F12/D26*Tableau142851041421686[[#This Row],[Surface hors parties communes m²]]</f>
        <v>99.402772523961659</v>
      </c>
    </row>
    <row r="14" spans="1:7" ht="15.6" x14ac:dyDescent="0.25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2169.67</v>
      </c>
      <c r="G14" s="13">
        <f>Tableau142851041421686[[#This Row],[Montant total TTC € à répartir]]/D26*Tableau142851041421686[[#This Row],[Surface hors parties communes m²]]</f>
        <v>587.26658913738015</v>
      </c>
    </row>
    <row r="15" spans="1:7" ht="15.6" x14ac:dyDescent="0.25">
      <c r="A15" s="9" t="s">
        <v>6</v>
      </c>
      <c r="B15" s="182" t="s">
        <v>161</v>
      </c>
      <c r="C15" s="10" t="s">
        <v>10</v>
      </c>
      <c r="D15" s="11">
        <v>1270</v>
      </c>
      <c r="E15" s="11">
        <v>1270</v>
      </c>
      <c r="F15" s="12">
        <v>2169.67</v>
      </c>
      <c r="G15" s="13">
        <f>Tableau142851041421686[[#This Row],[Montant total TTC € à répartir]]/D26*Tableau142851041421686[[#This Row],[Surface hors parties communes m²]]</f>
        <v>176.06906709265175</v>
      </c>
    </row>
    <row r="16" spans="1:7" ht="19.8" x14ac:dyDescent="0.25">
      <c r="A16" s="9" t="s">
        <v>163</v>
      </c>
      <c r="B16" s="182" t="s">
        <v>165</v>
      </c>
      <c r="C16" s="10" t="s">
        <v>10</v>
      </c>
      <c r="D16" s="187"/>
      <c r="E16" s="187"/>
      <c r="F16" s="188"/>
      <c r="G16" s="189"/>
    </row>
    <row r="17" spans="1:7" ht="15.6" x14ac:dyDescent="0.25">
      <c r="A17" s="9" t="s">
        <v>6</v>
      </c>
      <c r="B17" s="182" t="s">
        <v>162</v>
      </c>
      <c r="C17" s="10" t="s">
        <v>13</v>
      </c>
      <c r="D17" s="190">
        <v>3569</v>
      </c>
      <c r="E17" s="190">
        <v>3569</v>
      </c>
      <c r="F17" s="12">
        <v>2169.67</v>
      </c>
      <c r="G17" s="192">
        <f>Tableau142851041421686[[#This Row],[Montant total TTC € à répartir]]/D26*Tableau142851041421686[[#This Row],[Surface hors parties communes m²]]</f>
        <v>494.7956696485623</v>
      </c>
    </row>
    <row r="18" spans="1:7" ht="19.8" x14ac:dyDescent="0.25">
      <c r="A18" s="9" t="s">
        <v>164</v>
      </c>
      <c r="B18" s="183"/>
      <c r="C18" s="10" t="s">
        <v>13</v>
      </c>
      <c r="D18" s="187"/>
      <c r="E18" s="187"/>
      <c r="F18" s="188"/>
      <c r="G18" s="189"/>
    </row>
    <row r="19" spans="1:7" ht="15.6" x14ac:dyDescent="0.25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2169.67</v>
      </c>
      <c r="G19" s="13">
        <f>Tableau142851041421686[[#This Row],[Montant total TTC € à répartir]]/D26*Tableau142851041421686[[#This Row],[Surface hors parties communes m²]]</f>
        <v>530.56403130990418</v>
      </c>
    </row>
    <row r="20" spans="1:7" ht="15.6" x14ac:dyDescent="0.25">
      <c r="A20" s="9" t="s">
        <v>23</v>
      </c>
      <c r="B20" s="184" t="s">
        <v>170</v>
      </c>
      <c r="C20" s="10" t="s">
        <v>11</v>
      </c>
      <c r="D20" s="11"/>
      <c r="E20" s="11"/>
      <c r="F20" s="12"/>
      <c r="G20" s="13"/>
    </row>
    <row r="21" spans="1:7" ht="10.95" customHeight="1" x14ac:dyDescent="0.25">
      <c r="A21" s="195"/>
      <c r="B21" s="196"/>
      <c r="C21" s="196"/>
      <c r="D21" s="197"/>
      <c r="E21" s="197"/>
      <c r="F21" s="198"/>
      <c r="G21" s="199"/>
    </row>
    <row r="22" spans="1:7" ht="15.6" x14ac:dyDescent="0.25">
      <c r="A22" s="9" t="s">
        <v>20</v>
      </c>
      <c r="B22" s="185"/>
      <c r="C22" s="10" t="s">
        <v>7</v>
      </c>
      <c r="D22" s="11"/>
      <c r="E22" s="11">
        <v>554</v>
      </c>
      <c r="F22" s="84"/>
      <c r="G22" s="85"/>
    </row>
    <row r="23" spans="1:7" ht="15.6" x14ac:dyDescent="0.25">
      <c r="A23" s="9" t="s">
        <v>20</v>
      </c>
      <c r="B23" s="186"/>
      <c r="C23" s="10" t="s">
        <v>14</v>
      </c>
      <c r="D23" s="15"/>
      <c r="E23" s="11">
        <v>904</v>
      </c>
      <c r="F23" s="84"/>
      <c r="G23" s="85"/>
    </row>
    <row r="24" spans="1:7" ht="15.6" x14ac:dyDescent="0.25">
      <c r="A24" s="9" t="s">
        <v>20</v>
      </c>
      <c r="B24" s="10"/>
      <c r="C24" s="10" t="s">
        <v>12</v>
      </c>
      <c r="D24" s="11"/>
      <c r="E24" s="11">
        <v>1350</v>
      </c>
      <c r="F24" s="84"/>
      <c r="G24" s="85"/>
    </row>
    <row r="25" spans="1:7" ht="19.8" x14ac:dyDescent="0.25">
      <c r="A25" s="31"/>
      <c r="B25" s="32"/>
      <c r="C25" s="10"/>
      <c r="D25" s="33"/>
      <c r="E25" s="33"/>
      <c r="F25" s="82"/>
      <c r="G25" s="83"/>
    </row>
    <row r="26" spans="1:7" ht="19.8" x14ac:dyDescent="0.25">
      <c r="A26" s="17" t="s">
        <v>4</v>
      </c>
      <c r="B26" s="18"/>
      <c r="C26" s="18"/>
      <c r="D26" s="19">
        <f>SUM(D10:D25)</f>
        <v>15650</v>
      </c>
      <c r="E26" s="19">
        <f>SUM(E10:E25)</f>
        <v>18458</v>
      </c>
      <c r="F26" s="20">
        <f>F12</f>
        <v>2169.67</v>
      </c>
      <c r="G26" s="21">
        <f>SUM(G12:G19)</f>
        <v>2169.67</v>
      </c>
    </row>
    <row r="27" spans="1:7" x14ac:dyDescent="0.25">
      <c r="A27" s="22"/>
      <c r="B27" s="22"/>
      <c r="C27" s="168"/>
      <c r="D27" s="168"/>
      <c r="E27" s="24"/>
      <c r="F27" s="22"/>
      <c r="G27" s="25"/>
    </row>
    <row r="28" spans="1:7" x14ac:dyDescent="0.25">
      <c r="A28" s="26"/>
      <c r="B28" s="26"/>
      <c r="C28" s="25"/>
      <c r="D28" s="25"/>
      <c r="E28" s="27"/>
      <c r="F28" s="22"/>
      <c r="G28" s="168"/>
    </row>
    <row r="29" spans="1:7" x14ac:dyDescent="0.25">
      <c r="A29" s="26"/>
      <c r="B29" s="26"/>
    </row>
  </sheetData>
  <mergeCells count="1">
    <mergeCell ref="A6:G6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8"/>
  <sheetViews>
    <sheetView view="pageBreakPreview" topLeftCell="A7" zoomScaleNormal="100" zoomScaleSheetLayoutView="100" workbookViewId="0">
      <pane xSplit="1" topLeftCell="H1" activePane="topRight" state="frozen"/>
      <selection activeCell="A9" sqref="A9"/>
      <selection pane="topRight" activeCell="K13" sqref="K13:K14"/>
    </sheetView>
  </sheetViews>
  <sheetFormatPr baseColWidth="10" defaultRowHeight="13.2" x14ac:dyDescent="0.25"/>
  <cols>
    <col min="1" max="1" width="37.21875" customWidth="1"/>
    <col min="2" max="2" width="31.77734375" customWidth="1"/>
    <col min="3" max="3" width="17.77734375" customWidth="1"/>
    <col min="4" max="4" width="20.5546875" customWidth="1"/>
    <col min="5" max="5" width="14.5546875" customWidth="1"/>
    <col min="6" max="6" width="15.5546875" customWidth="1"/>
    <col min="7" max="9" width="15.6640625" customWidth="1"/>
    <col min="10" max="10" width="15.6640625" hidden="1" customWidth="1"/>
    <col min="11" max="11" width="15.6640625" customWidth="1"/>
    <col min="259" max="259" width="33.6640625" customWidth="1"/>
    <col min="260" max="260" width="24" customWidth="1"/>
    <col min="261" max="261" width="14.5546875" customWidth="1"/>
    <col min="262" max="262" width="15.5546875" customWidth="1"/>
    <col min="263" max="263" width="21.44140625" customWidth="1"/>
    <col min="264" max="264" width="25.44140625" customWidth="1"/>
    <col min="515" max="515" width="33.6640625" customWidth="1"/>
    <col min="516" max="516" width="24" customWidth="1"/>
    <col min="517" max="517" width="14.5546875" customWidth="1"/>
    <col min="518" max="518" width="15.5546875" customWidth="1"/>
    <col min="519" max="519" width="21.44140625" customWidth="1"/>
    <col min="520" max="520" width="25.44140625" customWidth="1"/>
    <col min="771" max="771" width="33.6640625" customWidth="1"/>
    <col min="772" max="772" width="24" customWidth="1"/>
    <col min="773" max="773" width="14.5546875" customWidth="1"/>
    <col min="774" max="774" width="15.5546875" customWidth="1"/>
    <col min="775" max="775" width="21.44140625" customWidth="1"/>
    <col min="776" max="776" width="25.44140625" customWidth="1"/>
    <col min="1027" max="1027" width="33.6640625" customWidth="1"/>
    <col min="1028" max="1028" width="24" customWidth="1"/>
    <col min="1029" max="1029" width="14.5546875" customWidth="1"/>
    <col min="1030" max="1030" width="15.5546875" customWidth="1"/>
    <col min="1031" max="1031" width="21.44140625" customWidth="1"/>
    <col min="1032" max="1032" width="25.44140625" customWidth="1"/>
    <col min="1283" max="1283" width="33.6640625" customWidth="1"/>
    <col min="1284" max="1284" width="24" customWidth="1"/>
    <col min="1285" max="1285" width="14.5546875" customWidth="1"/>
    <col min="1286" max="1286" width="15.5546875" customWidth="1"/>
    <col min="1287" max="1287" width="21.44140625" customWidth="1"/>
    <col min="1288" max="1288" width="25.44140625" customWidth="1"/>
    <col min="1539" max="1539" width="33.6640625" customWidth="1"/>
    <col min="1540" max="1540" width="24" customWidth="1"/>
    <col min="1541" max="1541" width="14.5546875" customWidth="1"/>
    <col min="1542" max="1542" width="15.5546875" customWidth="1"/>
    <col min="1543" max="1543" width="21.44140625" customWidth="1"/>
    <col min="1544" max="1544" width="25.44140625" customWidth="1"/>
    <col min="1795" max="1795" width="33.6640625" customWidth="1"/>
    <col min="1796" max="1796" width="24" customWidth="1"/>
    <col min="1797" max="1797" width="14.5546875" customWidth="1"/>
    <col min="1798" max="1798" width="15.5546875" customWidth="1"/>
    <col min="1799" max="1799" width="21.44140625" customWidth="1"/>
    <col min="1800" max="1800" width="25.44140625" customWidth="1"/>
    <col min="2051" max="2051" width="33.6640625" customWidth="1"/>
    <col min="2052" max="2052" width="24" customWidth="1"/>
    <col min="2053" max="2053" width="14.5546875" customWidth="1"/>
    <col min="2054" max="2054" width="15.5546875" customWidth="1"/>
    <col min="2055" max="2055" width="21.44140625" customWidth="1"/>
    <col min="2056" max="2056" width="25.44140625" customWidth="1"/>
    <col min="2307" max="2307" width="33.6640625" customWidth="1"/>
    <col min="2308" max="2308" width="24" customWidth="1"/>
    <col min="2309" max="2309" width="14.5546875" customWidth="1"/>
    <col min="2310" max="2310" width="15.5546875" customWidth="1"/>
    <col min="2311" max="2311" width="21.44140625" customWidth="1"/>
    <col min="2312" max="2312" width="25.44140625" customWidth="1"/>
    <col min="2563" max="2563" width="33.6640625" customWidth="1"/>
    <col min="2564" max="2564" width="24" customWidth="1"/>
    <col min="2565" max="2565" width="14.5546875" customWidth="1"/>
    <col min="2566" max="2566" width="15.5546875" customWidth="1"/>
    <col min="2567" max="2567" width="21.44140625" customWidth="1"/>
    <col min="2568" max="2568" width="25.44140625" customWidth="1"/>
    <col min="2819" max="2819" width="33.6640625" customWidth="1"/>
    <col min="2820" max="2820" width="24" customWidth="1"/>
    <col min="2821" max="2821" width="14.5546875" customWidth="1"/>
    <col min="2822" max="2822" width="15.5546875" customWidth="1"/>
    <col min="2823" max="2823" width="21.44140625" customWidth="1"/>
    <col min="2824" max="2824" width="25.44140625" customWidth="1"/>
    <col min="3075" max="3075" width="33.6640625" customWidth="1"/>
    <col min="3076" max="3076" width="24" customWidth="1"/>
    <col min="3077" max="3077" width="14.5546875" customWidth="1"/>
    <col min="3078" max="3078" width="15.5546875" customWidth="1"/>
    <col min="3079" max="3079" width="21.44140625" customWidth="1"/>
    <col min="3080" max="3080" width="25.44140625" customWidth="1"/>
    <col min="3331" max="3331" width="33.6640625" customWidth="1"/>
    <col min="3332" max="3332" width="24" customWidth="1"/>
    <col min="3333" max="3333" width="14.5546875" customWidth="1"/>
    <col min="3334" max="3334" width="15.5546875" customWidth="1"/>
    <col min="3335" max="3335" width="21.44140625" customWidth="1"/>
    <col min="3336" max="3336" width="25.44140625" customWidth="1"/>
    <col min="3587" max="3587" width="33.6640625" customWidth="1"/>
    <col min="3588" max="3588" width="24" customWidth="1"/>
    <col min="3589" max="3589" width="14.5546875" customWidth="1"/>
    <col min="3590" max="3590" width="15.5546875" customWidth="1"/>
    <col min="3591" max="3591" width="21.44140625" customWidth="1"/>
    <col min="3592" max="3592" width="25.44140625" customWidth="1"/>
    <col min="3843" max="3843" width="33.6640625" customWidth="1"/>
    <col min="3844" max="3844" width="24" customWidth="1"/>
    <col min="3845" max="3845" width="14.5546875" customWidth="1"/>
    <col min="3846" max="3846" width="15.5546875" customWidth="1"/>
    <col min="3847" max="3847" width="21.44140625" customWidth="1"/>
    <col min="3848" max="3848" width="25.44140625" customWidth="1"/>
    <col min="4099" max="4099" width="33.6640625" customWidth="1"/>
    <col min="4100" max="4100" width="24" customWidth="1"/>
    <col min="4101" max="4101" width="14.5546875" customWidth="1"/>
    <col min="4102" max="4102" width="15.5546875" customWidth="1"/>
    <col min="4103" max="4103" width="21.44140625" customWidth="1"/>
    <col min="4104" max="4104" width="25.44140625" customWidth="1"/>
    <col min="4355" max="4355" width="33.6640625" customWidth="1"/>
    <col min="4356" max="4356" width="24" customWidth="1"/>
    <col min="4357" max="4357" width="14.5546875" customWidth="1"/>
    <col min="4358" max="4358" width="15.5546875" customWidth="1"/>
    <col min="4359" max="4359" width="21.44140625" customWidth="1"/>
    <col min="4360" max="4360" width="25.44140625" customWidth="1"/>
    <col min="4611" max="4611" width="33.6640625" customWidth="1"/>
    <col min="4612" max="4612" width="24" customWidth="1"/>
    <col min="4613" max="4613" width="14.5546875" customWidth="1"/>
    <col min="4614" max="4614" width="15.5546875" customWidth="1"/>
    <col min="4615" max="4615" width="21.44140625" customWidth="1"/>
    <col min="4616" max="4616" width="25.44140625" customWidth="1"/>
    <col min="4867" max="4867" width="33.6640625" customWidth="1"/>
    <col min="4868" max="4868" width="24" customWidth="1"/>
    <col min="4869" max="4869" width="14.5546875" customWidth="1"/>
    <col min="4870" max="4870" width="15.5546875" customWidth="1"/>
    <col min="4871" max="4871" width="21.44140625" customWidth="1"/>
    <col min="4872" max="4872" width="25.44140625" customWidth="1"/>
    <col min="5123" max="5123" width="33.6640625" customWidth="1"/>
    <col min="5124" max="5124" width="24" customWidth="1"/>
    <col min="5125" max="5125" width="14.5546875" customWidth="1"/>
    <col min="5126" max="5126" width="15.5546875" customWidth="1"/>
    <col min="5127" max="5127" width="21.44140625" customWidth="1"/>
    <col min="5128" max="5128" width="25.44140625" customWidth="1"/>
    <col min="5379" max="5379" width="33.6640625" customWidth="1"/>
    <col min="5380" max="5380" width="24" customWidth="1"/>
    <col min="5381" max="5381" width="14.5546875" customWidth="1"/>
    <col min="5382" max="5382" width="15.5546875" customWidth="1"/>
    <col min="5383" max="5383" width="21.44140625" customWidth="1"/>
    <col min="5384" max="5384" width="25.44140625" customWidth="1"/>
    <col min="5635" max="5635" width="33.6640625" customWidth="1"/>
    <col min="5636" max="5636" width="24" customWidth="1"/>
    <col min="5637" max="5637" width="14.5546875" customWidth="1"/>
    <col min="5638" max="5638" width="15.5546875" customWidth="1"/>
    <col min="5639" max="5639" width="21.44140625" customWidth="1"/>
    <col min="5640" max="5640" width="25.44140625" customWidth="1"/>
    <col min="5891" max="5891" width="33.6640625" customWidth="1"/>
    <col min="5892" max="5892" width="24" customWidth="1"/>
    <col min="5893" max="5893" width="14.5546875" customWidth="1"/>
    <col min="5894" max="5894" width="15.5546875" customWidth="1"/>
    <col min="5895" max="5895" width="21.44140625" customWidth="1"/>
    <col min="5896" max="5896" width="25.44140625" customWidth="1"/>
    <col min="6147" max="6147" width="33.6640625" customWidth="1"/>
    <col min="6148" max="6148" width="24" customWidth="1"/>
    <col min="6149" max="6149" width="14.5546875" customWidth="1"/>
    <col min="6150" max="6150" width="15.5546875" customWidth="1"/>
    <col min="6151" max="6151" width="21.44140625" customWidth="1"/>
    <col min="6152" max="6152" width="25.44140625" customWidth="1"/>
    <col min="6403" max="6403" width="33.6640625" customWidth="1"/>
    <col min="6404" max="6404" width="24" customWidth="1"/>
    <col min="6405" max="6405" width="14.5546875" customWidth="1"/>
    <col min="6406" max="6406" width="15.5546875" customWidth="1"/>
    <col min="6407" max="6407" width="21.44140625" customWidth="1"/>
    <col min="6408" max="6408" width="25.44140625" customWidth="1"/>
    <col min="6659" max="6659" width="33.6640625" customWidth="1"/>
    <col min="6660" max="6660" width="24" customWidth="1"/>
    <col min="6661" max="6661" width="14.5546875" customWidth="1"/>
    <col min="6662" max="6662" width="15.5546875" customWidth="1"/>
    <col min="6663" max="6663" width="21.44140625" customWidth="1"/>
    <col min="6664" max="6664" width="25.44140625" customWidth="1"/>
    <col min="6915" max="6915" width="33.6640625" customWidth="1"/>
    <col min="6916" max="6916" width="24" customWidth="1"/>
    <col min="6917" max="6917" width="14.5546875" customWidth="1"/>
    <col min="6918" max="6918" width="15.5546875" customWidth="1"/>
    <col min="6919" max="6919" width="21.44140625" customWidth="1"/>
    <col min="6920" max="6920" width="25.44140625" customWidth="1"/>
    <col min="7171" max="7171" width="33.6640625" customWidth="1"/>
    <col min="7172" max="7172" width="24" customWidth="1"/>
    <col min="7173" max="7173" width="14.5546875" customWidth="1"/>
    <col min="7174" max="7174" width="15.5546875" customWidth="1"/>
    <col min="7175" max="7175" width="21.44140625" customWidth="1"/>
    <col min="7176" max="7176" width="25.44140625" customWidth="1"/>
    <col min="7427" max="7427" width="33.6640625" customWidth="1"/>
    <col min="7428" max="7428" width="24" customWidth="1"/>
    <col min="7429" max="7429" width="14.5546875" customWidth="1"/>
    <col min="7430" max="7430" width="15.5546875" customWidth="1"/>
    <col min="7431" max="7431" width="21.44140625" customWidth="1"/>
    <col min="7432" max="7432" width="25.44140625" customWidth="1"/>
    <col min="7683" max="7683" width="33.6640625" customWidth="1"/>
    <col min="7684" max="7684" width="24" customWidth="1"/>
    <col min="7685" max="7685" width="14.5546875" customWidth="1"/>
    <col min="7686" max="7686" width="15.5546875" customWidth="1"/>
    <col min="7687" max="7687" width="21.44140625" customWidth="1"/>
    <col min="7688" max="7688" width="25.44140625" customWidth="1"/>
    <col min="7939" max="7939" width="33.6640625" customWidth="1"/>
    <col min="7940" max="7940" width="24" customWidth="1"/>
    <col min="7941" max="7941" width="14.5546875" customWidth="1"/>
    <col min="7942" max="7942" width="15.5546875" customWidth="1"/>
    <col min="7943" max="7943" width="21.44140625" customWidth="1"/>
    <col min="7944" max="7944" width="25.44140625" customWidth="1"/>
    <col min="8195" max="8195" width="33.6640625" customWidth="1"/>
    <col min="8196" max="8196" width="24" customWidth="1"/>
    <col min="8197" max="8197" width="14.5546875" customWidth="1"/>
    <col min="8198" max="8198" width="15.5546875" customWidth="1"/>
    <col min="8199" max="8199" width="21.44140625" customWidth="1"/>
    <col min="8200" max="8200" width="25.44140625" customWidth="1"/>
    <col min="8451" max="8451" width="33.6640625" customWidth="1"/>
    <col min="8452" max="8452" width="24" customWidth="1"/>
    <col min="8453" max="8453" width="14.5546875" customWidth="1"/>
    <col min="8454" max="8454" width="15.5546875" customWidth="1"/>
    <col min="8455" max="8455" width="21.44140625" customWidth="1"/>
    <col min="8456" max="8456" width="25.44140625" customWidth="1"/>
    <col min="8707" max="8707" width="33.6640625" customWidth="1"/>
    <col min="8708" max="8708" width="24" customWidth="1"/>
    <col min="8709" max="8709" width="14.5546875" customWidth="1"/>
    <col min="8710" max="8710" width="15.5546875" customWidth="1"/>
    <col min="8711" max="8711" width="21.44140625" customWidth="1"/>
    <col min="8712" max="8712" width="25.44140625" customWidth="1"/>
    <col min="8963" max="8963" width="33.6640625" customWidth="1"/>
    <col min="8964" max="8964" width="24" customWidth="1"/>
    <col min="8965" max="8965" width="14.5546875" customWidth="1"/>
    <col min="8966" max="8966" width="15.5546875" customWidth="1"/>
    <col min="8967" max="8967" width="21.44140625" customWidth="1"/>
    <col min="8968" max="8968" width="25.44140625" customWidth="1"/>
    <col min="9219" max="9219" width="33.6640625" customWidth="1"/>
    <col min="9220" max="9220" width="24" customWidth="1"/>
    <col min="9221" max="9221" width="14.5546875" customWidth="1"/>
    <col min="9222" max="9222" width="15.5546875" customWidth="1"/>
    <col min="9223" max="9223" width="21.44140625" customWidth="1"/>
    <col min="9224" max="9224" width="25.44140625" customWidth="1"/>
    <col min="9475" max="9475" width="33.6640625" customWidth="1"/>
    <col min="9476" max="9476" width="24" customWidth="1"/>
    <col min="9477" max="9477" width="14.5546875" customWidth="1"/>
    <col min="9478" max="9478" width="15.5546875" customWidth="1"/>
    <col min="9479" max="9479" width="21.44140625" customWidth="1"/>
    <col min="9480" max="9480" width="25.44140625" customWidth="1"/>
    <col min="9731" max="9731" width="33.6640625" customWidth="1"/>
    <col min="9732" max="9732" width="24" customWidth="1"/>
    <col min="9733" max="9733" width="14.5546875" customWidth="1"/>
    <col min="9734" max="9734" width="15.5546875" customWidth="1"/>
    <col min="9735" max="9735" width="21.44140625" customWidth="1"/>
    <col min="9736" max="9736" width="25.44140625" customWidth="1"/>
    <col min="9987" max="9987" width="33.6640625" customWidth="1"/>
    <col min="9988" max="9988" width="24" customWidth="1"/>
    <col min="9989" max="9989" width="14.5546875" customWidth="1"/>
    <col min="9990" max="9990" width="15.5546875" customWidth="1"/>
    <col min="9991" max="9991" width="21.44140625" customWidth="1"/>
    <col min="9992" max="9992" width="25.44140625" customWidth="1"/>
    <col min="10243" max="10243" width="33.6640625" customWidth="1"/>
    <col min="10244" max="10244" width="24" customWidth="1"/>
    <col min="10245" max="10245" width="14.5546875" customWidth="1"/>
    <col min="10246" max="10246" width="15.5546875" customWidth="1"/>
    <col min="10247" max="10247" width="21.44140625" customWidth="1"/>
    <col min="10248" max="10248" width="25.44140625" customWidth="1"/>
    <col min="10499" max="10499" width="33.6640625" customWidth="1"/>
    <col min="10500" max="10500" width="24" customWidth="1"/>
    <col min="10501" max="10501" width="14.5546875" customWidth="1"/>
    <col min="10502" max="10502" width="15.5546875" customWidth="1"/>
    <col min="10503" max="10503" width="21.44140625" customWidth="1"/>
    <col min="10504" max="10504" width="25.44140625" customWidth="1"/>
    <col min="10755" max="10755" width="33.6640625" customWidth="1"/>
    <col min="10756" max="10756" width="24" customWidth="1"/>
    <col min="10757" max="10757" width="14.5546875" customWidth="1"/>
    <col min="10758" max="10758" width="15.5546875" customWidth="1"/>
    <col min="10759" max="10759" width="21.44140625" customWidth="1"/>
    <col min="10760" max="10760" width="25.44140625" customWidth="1"/>
    <col min="11011" max="11011" width="33.6640625" customWidth="1"/>
    <col min="11012" max="11012" width="24" customWidth="1"/>
    <col min="11013" max="11013" width="14.5546875" customWidth="1"/>
    <col min="11014" max="11014" width="15.5546875" customWidth="1"/>
    <col min="11015" max="11015" width="21.44140625" customWidth="1"/>
    <col min="11016" max="11016" width="25.44140625" customWidth="1"/>
    <col min="11267" max="11267" width="33.6640625" customWidth="1"/>
    <col min="11268" max="11268" width="24" customWidth="1"/>
    <col min="11269" max="11269" width="14.5546875" customWidth="1"/>
    <col min="11270" max="11270" width="15.5546875" customWidth="1"/>
    <col min="11271" max="11271" width="21.44140625" customWidth="1"/>
    <col min="11272" max="11272" width="25.44140625" customWidth="1"/>
    <col min="11523" max="11523" width="33.6640625" customWidth="1"/>
    <col min="11524" max="11524" width="24" customWidth="1"/>
    <col min="11525" max="11525" width="14.5546875" customWidth="1"/>
    <col min="11526" max="11526" width="15.5546875" customWidth="1"/>
    <col min="11527" max="11527" width="21.44140625" customWidth="1"/>
    <col min="11528" max="11528" width="25.44140625" customWidth="1"/>
    <col min="11779" max="11779" width="33.6640625" customWidth="1"/>
    <col min="11780" max="11780" width="24" customWidth="1"/>
    <col min="11781" max="11781" width="14.5546875" customWidth="1"/>
    <col min="11782" max="11782" width="15.5546875" customWidth="1"/>
    <col min="11783" max="11783" width="21.44140625" customWidth="1"/>
    <col min="11784" max="11784" width="25.44140625" customWidth="1"/>
    <col min="12035" max="12035" width="33.6640625" customWidth="1"/>
    <col min="12036" max="12036" width="24" customWidth="1"/>
    <col min="12037" max="12037" width="14.5546875" customWidth="1"/>
    <col min="12038" max="12038" width="15.5546875" customWidth="1"/>
    <col min="12039" max="12039" width="21.44140625" customWidth="1"/>
    <col min="12040" max="12040" width="25.44140625" customWidth="1"/>
    <col min="12291" max="12291" width="33.6640625" customWidth="1"/>
    <col min="12292" max="12292" width="24" customWidth="1"/>
    <col min="12293" max="12293" width="14.5546875" customWidth="1"/>
    <col min="12294" max="12294" width="15.5546875" customWidth="1"/>
    <col min="12295" max="12295" width="21.44140625" customWidth="1"/>
    <col min="12296" max="12296" width="25.44140625" customWidth="1"/>
    <col min="12547" max="12547" width="33.6640625" customWidth="1"/>
    <col min="12548" max="12548" width="24" customWidth="1"/>
    <col min="12549" max="12549" width="14.5546875" customWidth="1"/>
    <col min="12550" max="12550" width="15.5546875" customWidth="1"/>
    <col min="12551" max="12551" width="21.44140625" customWidth="1"/>
    <col min="12552" max="12552" width="25.44140625" customWidth="1"/>
    <col min="12803" max="12803" width="33.6640625" customWidth="1"/>
    <col min="12804" max="12804" width="24" customWidth="1"/>
    <col min="12805" max="12805" width="14.5546875" customWidth="1"/>
    <col min="12806" max="12806" width="15.5546875" customWidth="1"/>
    <col min="12807" max="12807" width="21.44140625" customWidth="1"/>
    <col min="12808" max="12808" width="25.44140625" customWidth="1"/>
    <col min="13059" max="13059" width="33.6640625" customWidth="1"/>
    <col min="13060" max="13060" width="24" customWidth="1"/>
    <col min="13061" max="13061" width="14.5546875" customWidth="1"/>
    <col min="13062" max="13062" width="15.5546875" customWidth="1"/>
    <col min="13063" max="13063" width="21.44140625" customWidth="1"/>
    <col min="13064" max="13064" width="25.44140625" customWidth="1"/>
    <col min="13315" max="13315" width="33.6640625" customWidth="1"/>
    <col min="13316" max="13316" width="24" customWidth="1"/>
    <col min="13317" max="13317" width="14.5546875" customWidth="1"/>
    <col min="13318" max="13318" width="15.5546875" customWidth="1"/>
    <col min="13319" max="13319" width="21.44140625" customWidth="1"/>
    <col min="13320" max="13320" width="25.44140625" customWidth="1"/>
    <col min="13571" max="13571" width="33.6640625" customWidth="1"/>
    <col min="13572" max="13572" width="24" customWidth="1"/>
    <col min="13573" max="13573" width="14.5546875" customWidth="1"/>
    <col min="13574" max="13574" width="15.5546875" customWidth="1"/>
    <col min="13575" max="13575" width="21.44140625" customWidth="1"/>
    <col min="13576" max="13576" width="25.44140625" customWidth="1"/>
    <col min="13827" max="13827" width="33.6640625" customWidth="1"/>
    <col min="13828" max="13828" width="24" customWidth="1"/>
    <col min="13829" max="13829" width="14.5546875" customWidth="1"/>
    <col min="13830" max="13830" width="15.5546875" customWidth="1"/>
    <col min="13831" max="13831" width="21.44140625" customWidth="1"/>
    <col min="13832" max="13832" width="25.44140625" customWidth="1"/>
    <col min="14083" max="14083" width="33.6640625" customWidth="1"/>
    <col min="14084" max="14084" width="24" customWidth="1"/>
    <col min="14085" max="14085" width="14.5546875" customWidth="1"/>
    <col min="14086" max="14086" width="15.5546875" customWidth="1"/>
    <col min="14087" max="14087" width="21.44140625" customWidth="1"/>
    <col min="14088" max="14088" width="25.44140625" customWidth="1"/>
    <col min="14339" max="14339" width="33.6640625" customWidth="1"/>
    <col min="14340" max="14340" width="24" customWidth="1"/>
    <col min="14341" max="14341" width="14.5546875" customWidth="1"/>
    <col min="14342" max="14342" width="15.5546875" customWidth="1"/>
    <col min="14343" max="14343" width="21.44140625" customWidth="1"/>
    <col min="14344" max="14344" width="25.44140625" customWidth="1"/>
    <col min="14595" max="14595" width="33.6640625" customWidth="1"/>
    <col min="14596" max="14596" width="24" customWidth="1"/>
    <col min="14597" max="14597" width="14.5546875" customWidth="1"/>
    <col min="14598" max="14598" width="15.5546875" customWidth="1"/>
    <col min="14599" max="14599" width="21.44140625" customWidth="1"/>
    <col min="14600" max="14600" width="25.44140625" customWidth="1"/>
    <col min="14851" max="14851" width="33.6640625" customWidth="1"/>
    <col min="14852" max="14852" width="24" customWidth="1"/>
    <col min="14853" max="14853" width="14.5546875" customWidth="1"/>
    <col min="14854" max="14854" width="15.5546875" customWidth="1"/>
    <col min="14855" max="14855" width="21.44140625" customWidth="1"/>
    <col min="14856" max="14856" width="25.44140625" customWidth="1"/>
    <col min="15107" max="15107" width="33.6640625" customWidth="1"/>
    <col min="15108" max="15108" width="24" customWidth="1"/>
    <col min="15109" max="15109" width="14.5546875" customWidth="1"/>
    <col min="15110" max="15110" width="15.5546875" customWidth="1"/>
    <col min="15111" max="15111" width="21.44140625" customWidth="1"/>
    <col min="15112" max="15112" width="25.44140625" customWidth="1"/>
    <col min="15363" max="15363" width="33.6640625" customWidth="1"/>
    <col min="15364" max="15364" width="24" customWidth="1"/>
    <col min="15365" max="15365" width="14.5546875" customWidth="1"/>
    <col min="15366" max="15366" width="15.5546875" customWidth="1"/>
    <col min="15367" max="15367" width="21.44140625" customWidth="1"/>
    <col min="15368" max="15368" width="25.44140625" customWidth="1"/>
    <col min="15619" max="15619" width="33.6640625" customWidth="1"/>
    <col min="15620" max="15620" width="24" customWidth="1"/>
    <col min="15621" max="15621" width="14.5546875" customWidth="1"/>
    <col min="15622" max="15622" width="15.5546875" customWidth="1"/>
    <col min="15623" max="15623" width="21.44140625" customWidth="1"/>
    <col min="15624" max="15624" width="25.44140625" customWidth="1"/>
    <col min="15875" max="15875" width="33.6640625" customWidth="1"/>
    <col min="15876" max="15876" width="24" customWidth="1"/>
    <col min="15877" max="15877" width="14.5546875" customWidth="1"/>
    <col min="15878" max="15878" width="15.5546875" customWidth="1"/>
    <col min="15879" max="15879" width="21.44140625" customWidth="1"/>
    <col min="15880" max="15880" width="25.44140625" customWidth="1"/>
    <col min="16131" max="16131" width="33.6640625" customWidth="1"/>
    <col min="16132" max="16132" width="24" customWidth="1"/>
    <col min="16133" max="16133" width="14.5546875" customWidth="1"/>
    <col min="16134" max="16134" width="15.5546875" customWidth="1"/>
    <col min="16135" max="16135" width="21.44140625" customWidth="1"/>
    <col min="16136" max="16136" width="25.44140625" customWidth="1"/>
  </cols>
  <sheetData>
    <row r="6" spans="1:12" ht="30" customHeight="1" x14ac:dyDescent="0.25">
      <c r="A6" s="253" t="s">
        <v>173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</row>
    <row r="7" spans="1:12" x14ac:dyDescent="0.25">
      <c r="C7" s="1"/>
      <c r="D7" s="1"/>
      <c r="G7" s="1"/>
    </row>
    <row r="8" spans="1:12" x14ac:dyDescent="0.25">
      <c r="C8" s="1"/>
      <c r="D8" s="1"/>
      <c r="G8" s="1"/>
    </row>
    <row r="9" spans="1:12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167</v>
      </c>
      <c r="H9" s="62" t="s">
        <v>33</v>
      </c>
      <c r="I9" s="62" t="s">
        <v>172</v>
      </c>
      <c r="J9" s="86" t="s">
        <v>71</v>
      </c>
      <c r="K9" s="86" t="s">
        <v>72</v>
      </c>
      <c r="L9" s="1" t="s">
        <v>123</v>
      </c>
    </row>
    <row r="10" spans="1:12" ht="19.8" x14ac:dyDescent="0.25">
      <c r="A10" s="4"/>
      <c r="B10" s="5"/>
      <c r="C10" s="5"/>
      <c r="D10" s="6"/>
      <c r="E10" s="7"/>
      <c r="F10" s="7"/>
      <c r="G10" s="8"/>
      <c r="H10" s="61"/>
      <c r="I10" s="206"/>
    </row>
    <row r="11" spans="1:12" ht="19.8" x14ac:dyDescent="0.25">
      <c r="A11" s="9"/>
      <c r="B11" s="10"/>
      <c r="C11" s="10"/>
      <c r="D11" s="33"/>
      <c r="E11" s="59"/>
      <c r="F11" s="12"/>
      <c r="G11" s="13"/>
      <c r="H11" s="13"/>
      <c r="I11" s="207"/>
      <c r="J11" s="78"/>
      <c r="K11" s="78"/>
    </row>
    <row r="12" spans="1:12" ht="15.6" x14ac:dyDescent="0.3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3900</v>
      </c>
      <c r="G12" s="13">
        <f>F12/D25*D12</f>
        <v>506.12779552715654</v>
      </c>
      <c r="H12" s="13">
        <f>G12</f>
        <v>506.12779552715654</v>
      </c>
      <c r="I12" s="13">
        <v>281.57187028753992</v>
      </c>
      <c r="J12" s="81">
        <f>Tableau14285104142168[[#This Row],[prorata s/nbre jours]]</f>
        <v>506.12779552715654</v>
      </c>
      <c r="K12" s="81">
        <f>Tableau14285104142168[[#This Row],[prorata s/nbre jours]]-I12</f>
        <v>224.55592523961661</v>
      </c>
      <c r="L12" s="227">
        <f>K12/1.19</f>
        <v>188.70245818455177</v>
      </c>
    </row>
    <row r="13" spans="1:12" ht="15.6" x14ac:dyDescent="0.25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3900</v>
      </c>
      <c r="G13" s="13">
        <f>F12/D25*Tableau14285104142168[[#This Row],[Surface hors parties communes m²]]</f>
        <v>178.67731629392969</v>
      </c>
      <c r="H13" s="13">
        <f t="shared" ref="H13:H14" si="0">G13</f>
        <v>178.67731629392969</v>
      </c>
      <c r="I13" s="13">
        <v>99.402772523961659</v>
      </c>
      <c r="J13" s="273">
        <f>Tableau14285104142168[[#This Row],[prorata s/nbre jours]]+H14</f>
        <v>1234.2939297124599</v>
      </c>
      <c r="K13" s="273">
        <f>Tableau14285104142168[[#This Row],[prorata s/nbre jours]]+H14-I13-I14</f>
        <v>547.6245680511181</v>
      </c>
      <c r="L13" s="227">
        <f t="shared" ref="L13:L19" si="1">K13/1.19</f>
        <v>460.18871264799844</v>
      </c>
    </row>
    <row r="14" spans="1:12" ht="15.6" x14ac:dyDescent="0.25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3900</v>
      </c>
      <c r="G14" s="13">
        <f>Tableau14285104142168[[#This Row],[Montant total TTC € à répartir]]/D25*Tableau14285104142168[[#This Row],[Surface hors parties communes m²]]</f>
        <v>1055.6166134185303</v>
      </c>
      <c r="H14" s="13">
        <f t="shared" si="0"/>
        <v>1055.6166134185303</v>
      </c>
      <c r="I14" s="13">
        <v>587.26658913738015</v>
      </c>
      <c r="J14" s="274"/>
      <c r="K14" s="274"/>
      <c r="L14" s="227">
        <f t="shared" si="1"/>
        <v>0</v>
      </c>
    </row>
    <row r="15" spans="1:12" ht="15.6" x14ac:dyDescent="0.25">
      <c r="A15" s="9" t="s">
        <v>6</v>
      </c>
      <c r="B15" s="182" t="s">
        <v>187</v>
      </c>
      <c r="C15" s="10" t="s">
        <v>10</v>
      </c>
      <c r="D15" s="11">
        <v>1270</v>
      </c>
      <c r="E15" s="11">
        <v>1270</v>
      </c>
      <c r="F15" s="12">
        <v>3900</v>
      </c>
      <c r="G15" s="13">
        <f>Tableau14285104142168[[#This Row],[Montant total TTC € à répartir]]/D25*Tableau14285104142168[[#This Row],[Surface hors parties communes m²]]</f>
        <v>316.48562300319486</v>
      </c>
      <c r="H15" s="8">
        <f>G15/365*272</f>
        <v>235.84682042977809</v>
      </c>
      <c r="I15" s="13">
        <v>176.06906709265175</v>
      </c>
      <c r="J15" s="275"/>
      <c r="K15" s="193">
        <f>Tableau14285104142168[[#This Row],[prorata s/nbre jours]]-I15</f>
        <v>59.777753337126342</v>
      </c>
      <c r="L15" s="227">
        <f t="shared" si="1"/>
        <v>50.23340616565239</v>
      </c>
    </row>
    <row r="16" spans="1:12" ht="19.8" x14ac:dyDescent="0.25">
      <c r="A16" s="9" t="s">
        <v>163</v>
      </c>
      <c r="B16" s="240">
        <v>44102</v>
      </c>
      <c r="C16" s="10" t="s">
        <v>10</v>
      </c>
      <c r="D16" s="187"/>
      <c r="E16" s="187"/>
      <c r="F16" s="188"/>
      <c r="G16" s="189"/>
      <c r="H16" s="8">
        <f>G15-H15</f>
        <v>80.638802573416768</v>
      </c>
      <c r="I16" s="13"/>
      <c r="J16" s="273"/>
      <c r="K16" s="193">
        <f>Tableau14285104142168[[#This Row],[prorata s/nbre jours]]-I16</f>
        <v>80.638802573416768</v>
      </c>
      <c r="L16" s="227">
        <f t="shared" si="1"/>
        <v>67.763699641526699</v>
      </c>
    </row>
    <row r="17" spans="1:12" ht="15.6" x14ac:dyDescent="0.25">
      <c r="A17" s="9" t="s">
        <v>6</v>
      </c>
      <c r="B17" s="182" t="s">
        <v>188</v>
      </c>
      <c r="C17" s="10" t="s">
        <v>13</v>
      </c>
      <c r="D17" s="190">
        <v>3569</v>
      </c>
      <c r="E17" s="190">
        <v>3569</v>
      </c>
      <c r="F17" s="191">
        <v>3900</v>
      </c>
      <c r="G17" s="192">
        <f>Tableau14285104142168[[#This Row],[Montant total TTC € à répartir]]/D25*Tableau14285104142168[[#This Row],[Surface hors parties communes m²]]</f>
        <v>889.39936102236413</v>
      </c>
      <c r="H17" s="241">
        <f>G17/365*191</f>
        <v>465.41172042540154</v>
      </c>
      <c r="I17" s="192">
        <v>494.7956696485623</v>
      </c>
      <c r="J17" s="274"/>
      <c r="K17" s="193">
        <f>Tableau14285104142168[[#This Row],[prorata s/nbre jours]]-I17</f>
        <v>-29.383949223160755</v>
      </c>
      <c r="L17" s="227">
        <f t="shared" si="1"/>
        <v>-24.692394305177107</v>
      </c>
    </row>
    <row r="18" spans="1:12" ht="19.8" x14ac:dyDescent="0.25">
      <c r="A18" s="9" t="s">
        <v>186</v>
      </c>
      <c r="B18" s="240">
        <v>44021</v>
      </c>
      <c r="C18" s="10" t="s">
        <v>13</v>
      </c>
      <c r="D18" s="187"/>
      <c r="E18" s="187"/>
      <c r="F18" s="188"/>
      <c r="G18" s="189"/>
      <c r="H18" s="8">
        <f>G17-H17</f>
        <v>423.98764059696259</v>
      </c>
      <c r="I18" s="13"/>
      <c r="J18" s="124"/>
      <c r="K18" s="193">
        <f>Tableau14285104142168[[#This Row],[prorata s/nbre jours]]</f>
        <v>423.98764059696259</v>
      </c>
      <c r="L18" s="227">
        <f t="shared" si="1"/>
        <v>356.29213495543075</v>
      </c>
    </row>
    <row r="19" spans="1:12" ht="15.6" x14ac:dyDescent="0.3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3900</v>
      </c>
      <c r="G19" s="13">
        <f>Tableau14285104142168[[#This Row],[Montant total TTC € à répartir]]/D25*Tableau14285104142168[[#This Row],[Surface hors parties communes m²]]</f>
        <v>953.69329073482425</v>
      </c>
      <c r="H19" s="13">
        <f>Tableau14285104142168[[#This Row],[Montant € TTC par parcelle]]/365*365</f>
        <v>953.69329073482436</v>
      </c>
      <c r="I19" s="13">
        <v>530.56403130990418</v>
      </c>
      <c r="J19" s="81">
        <f>Tableau14285104142168[[#This Row],[prorata s/nbre jours]]</f>
        <v>953.69329073482436</v>
      </c>
      <c r="K19" s="209">
        <f>Tableau14285104142168[[#This Row],[prorata s/nbre jours]]-I19</f>
        <v>423.12925942492018</v>
      </c>
      <c r="L19" s="227">
        <f t="shared" si="1"/>
        <v>355.57080623942875</v>
      </c>
    </row>
    <row r="20" spans="1:12" ht="10.95" customHeight="1" x14ac:dyDescent="0.3">
      <c r="A20" s="195"/>
      <c r="B20" s="196"/>
      <c r="C20" s="196"/>
      <c r="D20" s="197"/>
      <c r="E20" s="197"/>
      <c r="F20" s="198"/>
      <c r="G20" s="199"/>
      <c r="H20" s="200"/>
      <c r="I20" s="203"/>
      <c r="J20" s="194"/>
      <c r="K20" s="201"/>
    </row>
    <row r="21" spans="1:12" ht="15.6" x14ac:dyDescent="0.25">
      <c r="A21" s="9" t="s">
        <v>20</v>
      </c>
      <c r="B21" s="185"/>
      <c r="C21" s="10" t="s">
        <v>7</v>
      </c>
      <c r="D21" s="11"/>
      <c r="E21" s="11">
        <v>554</v>
      </c>
      <c r="F21" s="84"/>
      <c r="G21" s="85"/>
      <c r="H21" s="84"/>
      <c r="I21" s="84"/>
      <c r="J21" s="79"/>
      <c r="K21" s="79"/>
    </row>
    <row r="22" spans="1:12" ht="15.6" x14ac:dyDescent="0.25">
      <c r="A22" s="9" t="s">
        <v>20</v>
      </c>
      <c r="B22" s="186"/>
      <c r="C22" s="10" t="s">
        <v>14</v>
      </c>
      <c r="D22" s="15"/>
      <c r="E22" s="11">
        <v>904</v>
      </c>
      <c r="F22" s="84"/>
      <c r="G22" s="85"/>
      <c r="H22" s="84"/>
      <c r="I22" s="84"/>
      <c r="J22" s="79"/>
      <c r="K22" s="79"/>
    </row>
    <row r="23" spans="1:12" ht="15.6" x14ac:dyDescent="0.25">
      <c r="A23" s="9" t="s">
        <v>20</v>
      </c>
      <c r="B23" s="10"/>
      <c r="C23" s="10" t="s">
        <v>12</v>
      </c>
      <c r="D23" s="11"/>
      <c r="E23" s="11">
        <v>1350</v>
      </c>
      <c r="F23" s="84"/>
      <c r="G23" s="85"/>
      <c r="H23" s="84"/>
      <c r="I23" s="84"/>
      <c r="J23" s="79"/>
      <c r="K23" s="79"/>
    </row>
    <row r="24" spans="1:12" ht="19.8" x14ac:dyDescent="0.25">
      <c r="A24" s="31"/>
      <c r="B24" s="32"/>
      <c r="C24" s="10"/>
      <c r="D24" s="33"/>
      <c r="E24" s="33"/>
      <c r="F24" s="82"/>
      <c r="G24" s="83"/>
      <c r="H24" s="83"/>
      <c r="I24" s="83"/>
      <c r="J24" s="79"/>
      <c r="K24" s="79"/>
    </row>
    <row r="25" spans="1:12" ht="21" x14ac:dyDescent="0.25">
      <c r="A25" s="17" t="s">
        <v>4</v>
      </c>
      <c r="B25" s="18"/>
      <c r="C25" s="18"/>
      <c r="D25" s="19">
        <f>SUM(D10:D24)</f>
        <v>15650</v>
      </c>
      <c r="E25" s="19">
        <f>SUM(E10:E24)</f>
        <v>18458</v>
      </c>
      <c r="F25" s="20">
        <f>F12</f>
        <v>3900</v>
      </c>
      <c r="G25" s="21">
        <f>SUM(G12:G19)</f>
        <v>3899.9999999999995</v>
      </c>
      <c r="H25" s="77">
        <f>SUM(H12:H19)</f>
        <v>3900</v>
      </c>
      <c r="I25" s="204">
        <f>SUM(I12:I19)</f>
        <v>2169.67</v>
      </c>
      <c r="J25" s="80">
        <f>SUM(J12:J19)</f>
        <v>2694.1150159744411</v>
      </c>
      <c r="K25" s="80">
        <f>SUM(K12:K19)</f>
        <v>1730.33</v>
      </c>
    </row>
    <row r="26" spans="1:12" x14ac:dyDescent="0.25">
      <c r="A26" s="22"/>
      <c r="B26" s="22"/>
      <c r="C26" s="23"/>
      <c r="D26" s="23"/>
      <c r="E26" s="24"/>
      <c r="F26" s="22"/>
      <c r="G26" s="25"/>
      <c r="H26" s="22"/>
      <c r="I26" s="22"/>
    </row>
    <row r="27" spans="1:12" ht="18" x14ac:dyDescent="0.35">
      <c r="A27" s="245" t="s">
        <v>23</v>
      </c>
      <c r="B27" s="242" t="s">
        <v>170</v>
      </c>
      <c r="C27" s="243" t="s">
        <v>11</v>
      </c>
      <c r="D27" s="244"/>
      <c r="E27" s="244"/>
      <c r="F27" s="246">
        <v>2090.96</v>
      </c>
      <c r="G27" s="247"/>
      <c r="H27" s="247"/>
      <c r="I27" s="247"/>
      <c r="J27" s="248"/>
      <c r="K27" s="246">
        <v>2090.96</v>
      </c>
      <c r="L27" s="227">
        <f>K27/1.19</f>
        <v>1757.1092436974791</v>
      </c>
    </row>
    <row r="28" spans="1:12" x14ac:dyDescent="0.25">
      <c r="A28" s="26"/>
      <c r="B28" s="26"/>
      <c r="I28" s="208"/>
      <c r="K28" s="208"/>
    </row>
  </sheetData>
  <mergeCells count="4">
    <mergeCell ref="J13:J14"/>
    <mergeCell ref="J15:J17"/>
    <mergeCell ref="K13:K14"/>
    <mergeCell ref="A6:K6"/>
  </mergeCells>
  <printOptions horizontalCentered="1" verticalCentered="1"/>
  <pageMargins left="0" right="0" top="0.74803149606299213" bottom="0.74803149606299213" header="0.31496062992125984" footer="0.31496062992125984"/>
  <pageSetup paperSize="9" scale="7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29D89-2E18-48CB-B06B-33E5231A4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FFC814-6920-41D3-9775-569DB12E7A37}">
  <ds:schemaRefs>
    <ds:schemaRef ds:uri="http://schemas.microsoft.com/office/2006/documentManagement/types"/>
    <ds:schemaRef ds:uri="10a85b5d-1f8c-4d07-8f99-52d02cdfd36a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86dbcd50-d4c1-4dee-99dc-8d285ae83b7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25824E-CD45-4DB7-B56E-D8CAFEAB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Etat proprietaires membres</vt:lpstr>
      <vt:lpstr>charges 2018</vt:lpstr>
      <vt:lpstr>Répart Prév 2019</vt:lpstr>
      <vt:lpstr>Rédition 2019</vt:lpstr>
      <vt:lpstr>Répart REEL 2019</vt:lpstr>
      <vt:lpstr>Encaiss19</vt:lpstr>
      <vt:lpstr>previsions 2020</vt:lpstr>
      <vt:lpstr>répartition crédit 2019</vt:lpstr>
      <vt:lpstr>répartition 2020</vt:lpstr>
      <vt:lpstr>Feuille de presence</vt:lpstr>
      <vt:lpstr>Copro SMI Eau</vt:lpstr>
      <vt:lpstr>appels fonds 2020 normanseine</vt:lpstr>
      <vt:lpstr>appels fonds 2020 zeta</vt:lpstr>
      <vt:lpstr>appels fonds 2020 cap terrain</vt:lpstr>
      <vt:lpstr>appels fonds 2020 BOURGEOIS</vt:lpstr>
      <vt:lpstr>appels fonds 2020 Olivier Perri</vt:lpstr>
      <vt:lpstr>Copro Lindbergh SMI-SMG</vt:lpstr>
      <vt:lpstr>'appels fonds 2020 BOURGEOIS'!Zone_d_impression</vt:lpstr>
      <vt:lpstr>'appels fonds 2020 cap terrain'!Zone_d_impression</vt:lpstr>
      <vt:lpstr>'appels fonds 2020 normanseine'!Zone_d_impression</vt:lpstr>
      <vt:lpstr>'appels fonds 2020 Olivier Perri'!Zone_d_impression</vt:lpstr>
      <vt:lpstr>'appels fonds 2020 zeta'!Zone_d_impression</vt:lpstr>
      <vt:lpstr>'charges 2018'!Zone_d_impression</vt:lpstr>
      <vt:lpstr>'Copro Lindbergh SMI-SMG'!Zone_d_impression</vt:lpstr>
      <vt:lpstr>'Etat proprietaires membres'!Zone_d_impression</vt:lpstr>
      <vt:lpstr>'Feuille de presence'!Zone_d_impression</vt:lpstr>
      <vt:lpstr>'previsions 2020'!Zone_d_impression</vt:lpstr>
      <vt:lpstr>'Rédition 2019'!Zone_d_impression</vt:lpstr>
      <vt:lpstr>'répartition 2020'!Zone_d_impression</vt:lpstr>
      <vt:lpstr>'répartition crédit 2019'!Zone_d_impression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Giraud</dc:creator>
  <cp:lastModifiedBy>Veronique ROUSSEL</cp:lastModifiedBy>
  <cp:lastPrinted>2020-06-28T07:25:51Z</cp:lastPrinted>
  <dcterms:created xsi:type="dcterms:W3CDTF">2018-11-20T07:57:18Z</dcterms:created>
  <dcterms:modified xsi:type="dcterms:W3CDTF">2020-10-27T09:27:29Z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