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MARNIERES\suivi financier\"/>
    </mc:Choice>
  </mc:AlternateContent>
  <bookViews>
    <workbookView xWindow="0" yWindow="0" windowWidth="23040" windowHeight="8820" activeTab="2"/>
  </bookViews>
  <sheets>
    <sheet name="Feuil1" sheetId="1" r:id="rId1"/>
    <sheet name="ECR" sheetId="3" r:id="rId2"/>
    <sheet name="suivi ECR BUDGET ET FACTURE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2" l="1"/>
  <c r="P14" i="2" l="1"/>
  <c r="L14" i="2"/>
  <c r="R12" i="2" l="1"/>
  <c r="R13" i="2"/>
  <c r="P11" i="2" l="1"/>
  <c r="R11" i="2" s="1"/>
  <c r="O10" i="2"/>
  <c r="O9" i="2"/>
  <c r="O8" i="2"/>
  <c r="O7" i="2"/>
  <c r="O6" i="2"/>
  <c r="O5" i="2"/>
  <c r="O4" i="2"/>
  <c r="E22" i="2"/>
  <c r="L10" i="2"/>
  <c r="L9" i="2"/>
  <c r="L8" i="2"/>
  <c r="L7" i="2"/>
  <c r="L6" i="2"/>
  <c r="L5" i="2"/>
  <c r="L4" i="2"/>
  <c r="O14" i="2" l="1"/>
  <c r="G46" i="2"/>
  <c r="C42" i="2"/>
  <c r="C41" i="2"/>
  <c r="C40" i="2"/>
  <c r="C43" i="2" l="1"/>
  <c r="E43" i="2" s="1"/>
  <c r="G43" i="2" s="1"/>
  <c r="E30" i="2"/>
  <c r="E27" i="2"/>
  <c r="E34" i="2" s="1"/>
  <c r="E26" i="2"/>
  <c r="H4" i="2"/>
  <c r="P4" i="2" s="1"/>
  <c r="R4" i="2" s="1"/>
  <c r="H10" i="2"/>
  <c r="P10" i="2" s="1"/>
  <c r="R10" i="2" s="1"/>
  <c r="H9" i="2"/>
  <c r="P9" i="2" s="1"/>
  <c r="R9" i="2" s="1"/>
  <c r="H8" i="2"/>
  <c r="P8" i="2" s="1"/>
  <c r="R8" i="2" s="1"/>
  <c r="H7" i="2"/>
  <c r="P7" i="2" s="1"/>
  <c r="R7" i="2" s="1"/>
  <c r="H6" i="2"/>
  <c r="P6" i="2" s="1"/>
  <c r="R6" i="2" s="1"/>
  <c r="F5" i="2"/>
  <c r="H5" i="2" s="1"/>
  <c r="E8" i="2"/>
  <c r="I8" i="2" s="1"/>
  <c r="C5" i="2"/>
  <c r="P5" i="2" l="1"/>
  <c r="R5" i="2" s="1"/>
  <c r="S14" i="2" s="1"/>
  <c r="I32" i="3"/>
  <c r="I30" i="3"/>
  <c r="O22" i="3" l="1"/>
  <c r="O23" i="3"/>
  <c r="O24" i="3"/>
  <c r="O28" i="3"/>
  <c r="O21" i="3"/>
  <c r="L22" i="3"/>
  <c r="L23" i="3"/>
  <c r="L24" i="3"/>
  <c r="L28" i="3"/>
  <c r="L21" i="3"/>
  <c r="I22" i="3"/>
  <c r="I23" i="3"/>
  <c r="I24" i="3"/>
  <c r="I28" i="3"/>
  <c r="I21" i="3"/>
  <c r="N22" i="3" l="1"/>
  <c r="N23" i="3"/>
  <c r="N24" i="3"/>
  <c r="N25" i="3"/>
  <c r="O25" i="3" s="1"/>
  <c r="N26" i="3"/>
  <c r="O26" i="3" s="1"/>
  <c r="N27" i="3"/>
  <c r="O27" i="3" s="1"/>
  <c r="N28" i="3"/>
  <c r="K22" i="3"/>
  <c r="K23" i="3"/>
  <c r="K24" i="3"/>
  <c r="K25" i="3"/>
  <c r="L25" i="3" s="1"/>
  <c r="K26" i="3"/>
  <c r="L26" i="3" s="1"/>
  <c r="K27" i="3"/>
  <c r="L27" i="3" s="1"/>
  <c r="K28" i="3"/>
  <c r="N21" i="3"/>
  <c r="K21" i="3"/>
  <c r="H22" i="3"/>
  <c r="H23" i="3"/>
  <c r="H24" i="3"/>
  <c r="H25" i="3"/>
  <c r="I25" i="3" s="1"/>
  <c r="H26" i="3"/>
  <c r="I26" i="3" s="1"/>
  <c r="H27" i="3"/>
  <c r="I27" i="3" s="1"/>
  <c r="H28" i="3"/>
  <c r="H21" i="3"/>
  <c r="Q15" i="3"/>
  <c r="N15" i="3"/>
  <c r="K15" i="3"/>
  <c r="H15" i="3"/>
  <c r="Q14" i="3"/>
  <c r="N14" i="3"/>
  <c r="O14" i="3" s="1"/>
  <c r="K14" i="3"/>
  <c r="L14" i="3" s="1"/>
  <c r="H14" i="3"/>
  <c r="Q11" i="3"/>
  <c r="R11" i="3" s="1"/>
  <c r="N12" i="3"/>
  <c r="O12" i="3" s="1"/>
  <c r="K11" i="3"/>
  <c r="H11" i="3"/>
  <c r="H12" i="3"/>
  <c r="L11" i="3"/>
  <c r="I11" i="3"/>
  <c r="Q10" i="3"/>
  <c r="N10" i="3"/>
  <c r="K10" i="3"/>
  <c r="H10" i="3"/>
  <c r="Q8" i="3"/>
  <c r="N8" i="3"/>
  <c r="K8" i="3"/>
  <c r="H8" i="3"/>
  <c r="F24" i="3"/>
  <c r="F28" i="3"/>
  <c r="M27" i="3"/>
  <c r="F27" i="3"/>
  <c r="F26" i="3"/>
  <c r="F25" i="3"/>
  <c r="M23" i="3"/>
  <c r="J23" i="3"/>
  <c r="G23" i="3"/>
  <c r="F23" i="3"/>
  <c r="M22" i="3"/>
  <c r="J22" i="3"/>
  <c r="G22" i="3"/>
  <c r="F22" i="3"/>
  <c r="M21" i="3"/>
  <c r="J21" i="3"/>
  <c r="G21" i="3"/>
  <c r="F21" i="3"/>
  <c r="I15" i="3"/>
  <c r="F15" i="3"/>
  <c r="P14" i="3"/>
  <c r="F14" i="3"/>
  <c r="R13" i="3"/>
  <c r="O13" i="3"/>
  <c r="L13" i="3"/>
  <c r="I13" i="3"/>
  <c r="F13" i="3"/>
  <c r="R12" i="3"/>
  <c r="L12" i="3"/>
  <c r="F12" i="3"/>
  <c r="O11" i="3"/>
  <c r="F11" i="3"/>
  <c r="P10" i="3"/>
  <c r="R10" i="3" s="1"/>
  <c r="M10" i="3"/>
  <c r="O10" i="3" s="1"/>
  <c r="J10" i="3"/>
  <c r="L10" i="3" s="1"/>
  <c r="G10" i="3"/>
  <c r="I10" i="3" s="1"/>
  <c r="F10" i="3"/>
  <c r="Q9" i="3"/>
  <c r="P9" i="3"/>
  <c r="N9" i="3"/>
  <c r="M9" i="3"/>
  <c r="K9" i="3"/>
  <c r="J9" i="3"/>
  <c r="H9" i="3"/>
  <c r="G9" i="3"/>
  <c r="F9" i="3"/>
  <c r="P8" i="3"/>
  <c r="M8" i="3"/>
  <c r="J8" i="3"/>
  <c r="F8" i="3"/>
  <c r="I8" i="3" l="1"/>
  <c r="L8" i="3"/>
  <c r="O8" i="3"/>
  <c r="R8" i="3"/>
  <c r="L15" i="3"/>
  <c r="I12" i="3"/>
  <c r="O15" i="3"/>
  <c r="O9" i="3"/>
  <c r="L9" i="3"/>
  <c r="R9" i="3"/>
  <c r="I14" i="3"/>
  <c r="F29" i="3"/>
  <c r="F16" i="3"/>
  <c r="I9" i="3"/>
  <c r="R14" i="3"/>
  <c r="R15" i="3"/>
  <c r="N26" i="1"/>
  <c r="K26" i="1"/>
  <c r="H26" i="1"/>
  <c r="J35" i="1"/>
  <c r="G35" i="1"/>
  <c r="N35" i="1"/>
  <c r="K35" i="1"/>
  <c r="H35" i="1"/>
  <c r="P17" i="1"/>
  <c r="Q10" i="1"/>
  <c r="N10" i="1"/>
  <c r="K10" i="1"/>
  <c r="H10" i="1"/>
  <c r="P11" i="1"/>
  <c r="M11" i="1"/>
  <c r="J11" i="1"/>
  <c r="G11" i="1"/>
  <c r="P10" i="1"/>
  <c r="M10" i="1"/>
  <c r="J10" i="1"/>
  <c r="G10" i="1"/>
  <c r="P9" i="1"/>
  <c r="R9" i="1" s="1"/>
  <c r="M9" i="1"/>
  <c r="J9" i="1"/>
  <c r="G9" i="1"/>
  <c r="R16" i="1"/>
  <c r="R14" i="1"/>
  <c r="R13" i="1"/>
  <c r="R12" i="1"/>
  <c r="R11" i="1"/>
  <c r="O16" i="3" l="1"/>
  <c r="L16" i="3"/>
  <c r="I16" i="3"/>
  <c r="L29" i="3"/>
  <c r="I29" i="3"/>
  <c r="O29" i="3"/>
  <c r="R16" i="3"/>
  <c r="R10" i="1"/>
  <c r="L28" i="1"/>
  <c r="L35" i="1"/>
  <c r="I35" i="1"/>
  <c r="F35" i="1"/>
  <c r="J34" i="1"/>
  <c r="L34" i="1" s="1"/>
  <c r="G34" i="1"/>
  <c r="I34" i="1" s="1"/>
  <c r="F34" i="1"/>
  <c r="N33" i="1"/>
  <c r="M33" i="1"/>
  <c r="K33" i="1"/>
  <c r="L33" i="1" s="1"/>
  <c r="H33" i="1"/>
  <c r="I33" i="1" s="1"/>
  <c r="F33" i="1"/>
  <c r="O32" i="1"/>
  <c r="L32" i="1"/>
  <c r="I32" i="1"/>
  <c r="P32" i="1" s="1"/>
  <c r="F32" i="1"/>
  <c r="L31" i="1"/>
  <c r="G31" i="1"/>
  <c r="I31" i="1" s="1"/>
  <c r="F31" i="1"/>
  <c r="L30" i="1"/>
  <c r="G30" i="1"/>
  <c r="M30" i="1" s="1"/>
  <c r="O30" i="1" s="1"/>
  <c r="F30" i="1"/>
  <c r="M29" i="1"/>
  <c r="O29" i="1" s="1"/>
  <c r="L29" i="1"/>
  <c r="I29" i="1"/>
  <c r="F29" i="1"/>
  <c r="O28" i="1"/>
  <c r="F28" i="1"/>
  <c r="I28" i="1" s="1"/>
  <c r="M27" i="1"/>
  <c r="O27" i="1" s="1"/>
  <c r="J27" i="1"/>
  <c r="L27" i="1" s="1"/>
  <c r="G27" i="1"/>
  <c r="I27" i="1" s="1"/>
  <c r="P27" i="1" s="1"/>
  <c r="F27" i="1"/>
  <c r="M26" i="1"/>
  <c r="O26" i="1" s="1"/>
  <c r="J26" i="1"/>
  <c r="L26" i="1" s="1"/>
  <c r="G26" i="1"/>
  <c r="I26" i="1" s="1"/>
  <c r="F26" i="1"/>
  <c r="M25" i="1"/>
  <c r="O25" i="1" s="1"/>
  <c r="J25" i="1"/>
  <c r="L25" i="1" s="1"/>
  <c r="G25" i="1"/>
  <c r="I25" i="1" s="1"/>
  <c r="P25" i="1" s="1"/>
  <c r="F25" i="1"/>
  <c r="P33" i="1" l="1"/>
  <c r="P31" i="1"/>
  <c r="O33" i="1"/>
  <c r="P29" i="1"/>
  <c r="M34" i="1"/>
  <c r="O34" i="1" s="1"/>
  <c r="P34" i="1" s="1"/>
  <c r="M35" i="1"/>
  <c r="P28" i="1"/>
  <c r="P26" i="1"/>
  <c r="L36" i="1"/>
  <c r="F36" i="1"/>
  <c r="I30" i="1"/>
  <c r="M31" i="1"/>
  <c r="O31" i="1" s="1"/>
  <c r="O35" i="1"/>
  <c r="P35" i="1" s="1"/>
  <c r="N17" i="1"/>
  <c r="K17" i="1"/>
  <c r="H17" i="1"/>
  <c r="Q17" i="1" s="1"/>
  <c r="P36" i="1" l="1"/>
  <c r="I36" i="1"/>
  <c r="P30" i="1"/>
  <c r="O36" i="1"/>
  <c r="J19" i="1"/>
  <c r="L19" i="1" s="1"/>
  <c r="G19" i="1"/>
  <c r="G15" i="1"/>
  <c r="O14" i="1"/>
  <c r="M13" i="1"/>
  <c r="O13" i="1" s="1"/>
  <c r="L11" i="1"/>
  <c r="O9" i="1"/>
  <c r="L9" i="1"/>
  <c r="I9" i="1"/>
  <c r="O17" i="1"/>
  <c r="O16" i="1"/>
  <c r="O12" i="1"/>
  <c r="O11" i="1"/>
  <c r="O10" i="1"/>
  <c r="L17" i="1"/>
  <c r="L16" i="1"/>
  <c r="L15" i="1"/>
  <c r="L14" i="1"/>
  <c r="L13" i="1"/>
  <c r="L12" i="1"/>
  <c r="L10" i="1"/>
  <c r="I19" i="1"/>
  <c r="I17" i="1"/>
  <c r="I16" i="1"/>
  <c r="I14" i="1"/>
  <c r="I13" i="1"/>
  <c r="I12" i="1"/>
  <c r="I11" i="1"/>
  <c r="I10" i="1"/>
  <c r="F10" i="1"/>
  <c r="F11" i="1"/>
  <c r="F12" i="1"/>
  <c r="F13" i="1"/>
  <c r="F14" i="1"/>
  <c r="F15" i="1"/>
  <c r="F16" i="1"/>
  <c r="F17" i="1"/>
  <c r="F18" i="1"/>
  <c r="F19" i="1"/>
  <c r="F9" i="1"/>
  <c r="M19" i="1" l="1"/>
  <c r="O19" i="1" s="1"/>
  <c r="I15" i="1"/>
  <c r="R15" i="1"/>
  <c r="F20" i="1"/>
  <c r="M15" i="1"/>
  <c r="O15" i="1" s="1"/>
  <c r="L20" i="1"/>
  <c r="I20" i="1"/>
  <c r="R17" i="1" l="1"/>
  <c r="P19" i="1"/>
  <c r="R19" i="1" s="1"/>
  <c r="O20" i="1"/>
  <c r="R20" i="1" l="1"/>
  <c r="S20" i="1" s="1"/>
  <c r="E6" i="2" l="1"/>
  <c r="I6" i="2" s="1"/>
  <c r="E9" i="2"/>
  <c r="I9" i="2" s="1"/>
  <c r="E10" i="2"/>
  <c r="I10" i="2" s="1"/>
  <c r="E5" i="2"/>
  <c r="I5" i="2" s="1"/>
  <c r="E7" i="2"/>
  <c r="I7" i="2" s="1"/>
  <c r="E4" i="2"/>
  <c r="E14" i="2" l="1"/>
  <c r="I4" i="2"/>
  <c r="E23" i="2" l="1"/>
  <c r="L15" i="2"/>
  <c r="H14" i="2"/>
  <c r="O15" i="2"/>
</calcChain>
</file>

<file path=xl/sharedStrings.xml><?xml version="1.0" encoding="utf-8"?>
<sst xmlns="http://schemas.openxmlformats.org/spreadsheetml/2006/main" count="181" uniqueCount="67">
  <si>
    <t>Préparation Chantier</t>
  </si>
  <si>
    <t>Déclarations DICT</t>
  </si>
  <si>
    <t>Amenée et repli du matériel</t>
  </si>
  <si>
    <t>Décapage à la pelle mécanique</t>
  </si>
  <si>
    <t>Suivi du chantier et interprétation</t>
  </si>
  <si>
    <t>Rapport</t>
  </si>
  <si>
    <t>Forages</t>
  </si>
  <si>
    <t>Suivi et interprétations</t>
  </si>
  <si>
    <t>F</t>
  </si>
  <si>
    <t>M2</t>
  </si>
  <si>
    <t>H</t>
  </si>
  <si>
    <t>U</t>
  </si>
  <si>
    <t>Qté</t>
  </si>
  <si>
    <t>PU</t>
  </si>
  <si>
    <t>Montant</t>
  </si>
  <si>
    <t>AUDITECH</t>
  </si>
  <si>
    <t>LMI</t>
  </si>
  <si>
    <t>CAP TERRAIN</t>
  </si>
  <si>
    <t>MONTANT HT</t>
  </si>
  <si>
    <t>BILAN FINANCIER APRES CONSULTATIONS POUR REDUIRE LE PERIMETRE RISQUE CAVITES SUR LES PARCELLES ZETA-LMI-CAP TERRAIN (AM 39-42, AM 44, AM 43-45)</t>
  </si>
  <si>
    <t>ZA ALLEE CHARLES LINDBERGH  BOOS</t>
  </si>
  <si>
    <t>Marquage piquetage des réseaux enterrés</t>
  </si>
  <si>
    <t>LOCAL MEDICAL AM35</t>
  </si>
  <si>
    <t>AUDITECH AM39 et 42</t>
  </si>
  <si>
    <t>LMI AM 44</t>
  </si>
  <si>
    <t>CAP TERRAIN AM 43 ET AM 45</t>
  </si>
  <si>
    <t>PROPOSITION DE REPARTITION  BASE PRIX PROVISOIRE ECR 29 JANV 2020</t>
  </si>
  <si>
    <t>DETAIL ESTIMATIF PARCELLES ZETA-LMI-CAP TERRAIN (AM 39-42, AM 44, AM 43-45)</t>
  </si>
  <si>
    <t>DETAIL ESTIMATIF PARCELLES ZETA-LMI-CAP TERRAIN - LOCAL MEDICAL (AM 39-42, AM 44, AM 43-45, AM 35)</t>
  </si>
  <si>
    <t>Forages compris suivi</t>
  </si>
  <si>
    <t>Interpréation et rapport</t>
  </si>
  <si>
    <t>Décapage à la pelle mécanique         1330m2</t>
  </si>
  <si>
    <t>Décapage à la pelle mécanique      1100m2</t>
  </si>
  <si>
    <t>foretec</t>
  </si>
  <si>
    <t>gain</t>
  </si>
  <si>
    <t>location pelle mécanique</t>
  </si>
  <si>
    <t xml:space="preserve">amené et replis du matériel </t>
  </si>
  <si>
    <t>facture 7601294 06-04-2020</t>
  </si>
  <si>
    <t>Préparation Chantier implantation  relevé</t>
  </si>
  <si>
    <t xml:space="preserve">  </t>
  </si>
  <si>
    <t xml:space="preserve">devis initial </t>
  </si>
  <si>
    <t>Vidéoscopie</t>
  </si>
  <si>
    <t>tubage</t>
  </si>
  <si>
    <t>inspection vieo et rapport</t>
  </si>
  <si>
    <t>devis 7600503</t>
  </si>
  <si>
    <t>forage supplémentaires 08-04</t>
  </si>
  <si>
    <t>% avancement facturation s/devis initial</t>
  </si>
  <si>
    <t>prévisionnel global HT</t>
  </si>
  <si>
    <t>forage puits (forage varenne</t>
  </si>
  <si>
    <t>comblement marnière 230 m2</t>
  </si>
  <si>
    <t>Nouveaux sondages autour du bâtiment</t>
  </si>
  <si>
    <t>rapport divers DICT, matériel....  Rapport</t>
  </si>
  <si>
    <t>facture 7601330 DU 05-05-2020</t>
  </si>
  <si>
    <t>forage supplémentaire</t>
  </si>
  <si>
    <t>facture 7601336 DU 05-06-2020</t>
  </si>
  <si>
    <t xml:space="preserve"> </t>
  </si>
  <si>
    <t>total facturé HT</t>
  </si>
  <si>
    <t xml:space="preserve">OK </t>
  </si>
  <si>
    <t>non validé</t>
  </si>
  <si>
    <t>Rapport Exploration Vidéo (Intro Vision)</t>
  </si>
  <si>
    <t>Exploration Vidéo (Intro Vision)</t>
  </si>
  <si>
    <t>Prestation faite et en attente réception de  facture HT</t>
  </si>
  <si>
    <t>Total HT engagé par Zeta</t>
  </si>
  <si>
    <t>Total TTC Engagé par Zeta</t>
  </si>
  <si>
    <t>réglé au 30-04</t>
  </si>
  <si>
    <t>périmétre batiment</t>
  </si>
  <si>
    <t>estimation périmétre sondage totalité bâtiment et comblement marnière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</si>
</sst>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_-* #,##0.00\ [$€-40C]_-;\-* #,##0.00\ [$€-40C]_-;_-* &quot;-&quot;??\ [$€-40C]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8" xfId="0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" xfId="0" applyBorder="1"/>
    <xf numFmtId="164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2" fontId="0" fillId="0" borderId="21" xfId="0" applyNumberFormat="1" applyBorder="1" applyAlignment="1">
      <alignment horizontal="center"/>
    </xf>
    <xf numFmtId="0" fontId="0" fillId="0" borderId="24" xfId="0" applyFont="1" applyBorder="1"/>
    <xf numFmtId="166" fontId="0" fillId="0" borderId="23" xfId="1" applyNumberFormat="1" applyFont="1" applyBorder="1"/>
    <xf numFmtId="2" fontId="0" fillId="0" borderId="0" xfId="0" applyNumberFormat="1" applyBorder="1"/>
    <xf numFmtId="0" fontId="0" fillId="0" borderId="0" xfId="0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6" fontId="0" fillId="0" borderId="27" xfId="1" applyNumberFormat="1" applyFont="1" applyBorder="1"/>
    <xf numFmtId="0" fontId="0" fillId="0" borderId="18" xfId="0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5" fillId="2" borderId="19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20" xfId="0" applyFill="1" applyBorder="1"/>
    <xf numFmtId="0" fontId="0" fillId="2" borderId="0" xfId="0" applyFill="1"/>
    <xf numFmtId="2" fontId="0" fillId="2" borderId="0" xfId="0" applyNumberFormat="1" applyFill="1"/>
    <xf numFmtId="2" fontId="0" fillId="2" borderId="26" xfId="0" applyNumberFormat="1" applyFill="1" applyBorder="1"/>
    <xf numFmtId="2" fontId="0" fillId="2" borderId="19" xfId="0" applyNumberFormat="1" applyFill="1" applyBorder="1"/>
    <xf numFmtId="0" fontId="0" fillId="0" borderId="29" xfId="0" applyFont="1" applyFill="1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166" fontId="0" fillId="0" borderId="32" xfId="1" applyNumberFormat="1" applyFont="1" applyBorder="1"/>
    <xf numFmtId="2" fontId="0" fillId="2" borderId="20" xfId="0" applyNumberFormat="1" applyFill="1" applyBorder="1"/>
    <xf numFmtId="2" fontId="0" fillId="2" borderId="33" xfId="0" applyNumberFormat="1" applyFill="1" applyBorder="1"/>
    <xf numFmtId="166" fontId="0" fillId="0" borderId="1" xfId="1" applyNumberFormat="1" applyFont="1" applyBorder="1"/>
    <xf numFmtId="0" fontId="0" fillId="2" borderId="34" xfId="0" applyFill="1" applyBorder="1" applyAlignment="1">
      <alignment horizontal="center" vertical="center" wrapText="1"/>
    </xf>
    <xf numFmtId="0" fontId="0" fillId="0" borderId="10" xfId="0" applyBorder="1"/>
    <xf numFmtId="0" fontId="0" fillId="0" borderId="35" xfId="0" applyBorder="1" applyAlignment="1">
      <alignment horizontal="center" wrapText="1"/>
    </xf>
    <xf numFmtId="0" fontId="0" fillId="0" borderId="19" xfId="0" applyBorder="1"/>
    <xf numFmtId="0" fontId="1" fillId="3" borderId="28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2" fontId="0" fillId="3" borderId="10" xfId="0" applyNumberFormat="1" applyFill="1" applyBorder="1"/>
    <xf numFmtId="0" fontId="0" fillId="3" borderId="10" xfId="0" applyFill="1" applyBorder="1"/>
    <xf numFmtId="0" fontId="0" fillId="3" borderId="1" xfId="0" applyFill="1" applyBorder="1"/>
    <xf numFmtId="2" fontId="0" fillId="3" borderId="37" xfId="0" applyNumberFormat="1" applyFill="1" applyBorder="1"/>
    <xf numFmtId="0" fontId="0" fillId="3" borderId="31" xfId="0" applyFill="1" applyBorder="1"/>
    <xf numFmtId="2" fontId="1" fillId="3" borderId="18" xfId="0" applyNumberFormat="1" applyFont="1" applyFill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7" fillId="0" borderId="15" xfId="0" applyFont="1" applyBorder="1"/>
    <xf numFmtId="14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22" zoomScale="95" zoomScaleNormal="95" workbookViewId="0">
      <selection activeCell="I28" sqref="I28"/>
    </sheetView>
  </sheetViews>
  <sheetFormatPr baseColWidth="10" defaultRowHeight="14.4" x14ac:dyDescent="0.3"/>
  <cols>
    <col min="1" max="1" width="4.109375" customWidth="1"/>
    <col min="2" max="2" width="35" customWidth="1"/>
    <col min="3" max="3" width="6.6640625" customWidth="1"/>
    <col min="4" max="4" width="8.33203125" style="1" customWidth="1"/>
    <col min="5" max="5" width="8.6640625" style="1" customWidth="1"/>
    <col min="6" max="6" width="11.5546875" style="1"/>
    <col min="7" max="7" width="8.44140625" style="1" customWidth="1"/>
    <col min="8" max="8" width="11.5546875" style="1"/>
    <col min="9" max="9" width="12.44140625" style="1" bestFit="1" customWidth="1"/>
    <col min="10" max="13" width="11.5546875" style="1"/>
  </cols>
  <sheetData>
    <row r="1" spans="1:18" ht="23.4" x14ac:dyDescent="0.45">
      <c r="H1" s="30" t="s">
        <v>20</v>
      </c>
    </row>
    <row r="3" spans="1:18" ht="18" x14ac:dyDescent="0.3">
      <c r="B3" s="91" t="s">
        <v>19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8" x14ac:dyDescent="0.3">
      <c r="H4" s="29">
        <v>43825</v>
      </c>
    </row>
    <row r="5" spans="1:18" ht="15" thickBot="1" x14ac:dyDescent="0.35"/>
    <row r="6" spans="1:18" ht="15" thickBot="1" x14ac:dyDescent="0.35">
      <c r="G6" s="93" t="s">
        <v>26</v>
      </c>
      <c r="H6" s="94"/>
      <c r="I6" s="94"/>
      <c r="J6" s="94"/>
      <c r="K6" s="94"/>
      <c r="L6" s="94"/>
      <c r="M6" s="94"/>
      <c r="N6" s="94"/>
      <c r="O6" s="95"/>
    </row>
    <row r="7" spans="1:18" ht="15" thickBot="1" x14ac:dyDescent="0.35">
      <c r="G7" s="1" t="s">
        <v>12</v>
      </c>
      <c r="H7" s="1" t="s">
        <v>13</v>
      </c>
      <c r="I7" s="1" t="s">
        <v>14</v>
      </c>
      <c r="J7" s="1" t="s">
        <v>12</v>
      </c>
      <c r="K7" s="1" t="s">
        <v>13</v>
      </c>
      <c r="L7" s="1" t="s">
        <v>14</v>
      </c>
      <c r="M7" s="1" t="s">
        <v>12</v>
      </c>
      <c r="N7" s="1" t="s">
        <v>13</v>
      </c>
      <c r="O7" s="1" t="s">
        <v>14</v>
      </c>
      <c r="P7" s="1" t="s">
        <v>12</v>
      </c>
      <c r="Q7" s="1" t="s">
        <v>13</v>
      </c>
      <c r="R7" s="1" t="s">
        <v>14</v>
      </c>
    </row>
    <row r="8" spans="1:18" ht="15.6" thickTop="1" thickBot="1" x14ac:dyDescent="0.35">
      <c r="D8" s="26" t="s">
        <v>12</v>
      </c>
      <c r="E8" s="27" t="s">
        <v>13</v>
      </c>
      <c r="F8" s="28" t="s">
        <v>14</v>
      </c>
      <c r="G8" s="88" t="s">
        <v>23</v>
      </c>
      <c r="H8" s="89"/>
      <c r="I8" s="90"/>
      <c r="J8" s="88" t="s">
        <v>24</v>
      </c>
      <c r="K8" s="89"/>
      <c r="L8" s="90"/>
      <c r="M8" s="88" t="s">
        <v>25</v>
      </c>
      <c r="N8" s="89"/>
      <c r="O8" s="90"/>
      <c r="P8" s="88" t="s">
        <v>22</v>
      </c>
      <c r="Q8" s="89"/>
      <c r="R8" s="90"/>
    </row>
    <row r="9" spans="1:18" ht="15" thickTop="1" x14ac:dyDescent="0.3">
      <c r="A9" s="23">
        <v>1</v>
      </c>
      <c r="B9" s="19" t="s">
        <v>0</v>
      </c>
      <c r="C9" s="4" t="s">
        <v>8</v>
      </c>
      <c r="D9" s="25">
        <v>1</v>
      </c>
      <c r="E9" s="17"/>
      <c r="F9" s="18">
        <f>D9*E9</f>
        <v>0</v>
      </c>
      <c r="G9" s="16">
        <f>1/4</f>
        <v>0.25</v>
      </c>
      <c r="H9" s="17"/>
      <c r="I9" s="18">
        <f>G9*H9</f>
        <v>0</v>
      </c>
      <c r="J9" s="16">
        <f>1/4</f>
        <v>0.25</v>
      </c>
      <c r="K9" s="17"/>
      <c r="L9" s="18">
        <f>J9*K9</f>
        <v>0</v>
      </c>
      <c r="M9" s="16">
        <f>1/4</f>
        <v>0.25</v>
      </c>
      <c r="N9" s="17"/>
      <c r="O9" s="18">
        <f>M9*N9</f>
        <v>0</v>
      </c>
      <c r="P9" s="16">
        <f>1/4</f>
        <v>0.25</v>
      </c>
      <c r="Q9" s="17"/>
      <c r="R9" s="18">
        <f>P9*Q9</f>
        <v>0</v>
      </c>
    </row>
    <row r="10" spans="1:18" x14ac:dyDescent="0.3">
      <c r="A10" s="23">
        <v>2</v>
      </c>
      <c r="B10" s="20" t="s">
        <v>1</v>
      </c>
      <c r="C10" s="6" t="s">
        <v>8</v>
      </c>
      <c r="D10" s="5">
        <v>1</v>
      </c>
      <c r="E10" s="2">
        <v>150</v>
      </c>
      <c r="F10" s="6">
        <f t="shared" ref="F10:F19" si="0">D10*E10</f>
        <v>150</v>
      </c>
      <c r="G10" s="16">
        <f>1/4</f>
        <v>0.25</v>
      </c>
      <c r="H10" s="2">
        <f>$E10</f>
        <v>150</v>
      </c>
      <c r="I10" s="11">
        <f t="shared" ref="I10:I19" si="1">G10*H10</f>
        <v>37.5</v>
      </c>
      <c r="J10" s="16">
        <f>1/4</f>
        <v>0.25</v>
      </c>
      <c r="K10" s="2">
        <f>$E10</f>
        <v>150</v>
      </c>
      <c r="L10" s="11">
        <f t="shared" ref="L10:L19" si="2">J10*K10</f>
        <v>37.5</v>
      </c>
      <c r="M10" s="16">
        <f>1/4</f>
        <v>0.25</v>
      </c>
      <c r="N10" s="2">
        <f>$E10</f>
        <v>150</v>
      </c>
      <c r="O10" s="11">
        <f t="shared" ref="O10:O19" si="3">M10*N10</f>
        <v>37.5</v>
      </c>
      <c r="P10" s="16">
        <f>1/4</f>
        <v>0.25</v>
      </c>
      <c r="Q10" s="2">
        <f>$E10</f>
        <v>150</v>
      </c>
      <c r="R10" s="11">
        <f t="shared" ref="R10:R19" si="4">P10*Q10</f>
        <v>37.5</v>
      </c>
    </row>
    <row r="11" spans="1:18" x14ac:dyDescent="0.3">
      <c r="A11" s="23">
        <v>3</v>
      </c>
      <c r="B11" s="20" t="s">
        <v>2</v>
      </c>
      <c r="C11" s="6" t="s">
        <v>8</v>
      </c>
      <c r="D11" s="5">
        <v>1</v>
      </c>
      <c r="E11" s="2"/>
      <c r="F11" s="6">
        <f t="shared" si="0"/>
        <v>0</v>
      </c>
      <c r="G11" s="16">
        <f>1/4</f>
        <v>0.25</v>
      </c>
      <c r="H11" s="2"/>
      <c r="I11" s="6">
        <f t="shared" si="1"/>
        <v>0</v>
      </c>
      <c r="J11" s="16">
        <f>1/4</f>
        <v>0.25</v>
      </c>
      <c r="K11" s="2"/>
      <c r="L11" s="6">
        <f t="shared" si="2"/>
        <v>0</v>
      </c>
      <c r="M11" s="16">
        <f>1/4</f>
        <v>0.25</v>
      </c>
      <c r="N11" s="2"/>
      <c r="O11" s="6">
        <f t="shared" si="3"/>
        <v>0</v>
      </c>
      <c r="P11" s="16">
        <f>1/4</f>
        <v>0.25</v>
      </c>
      <c r="Q11" s="2"/>
      <c r="R11" s="6">
        <f t="shared" si="4"/>
        <v>0</v>
      </c>
    </row>
    <row r="12" spans="1:18" x14ac:dyDescent="0.3">
      <c r="A12" s="23"/>
      <c r="B12" s="20"/>
      <c r="C12" s="6"/>
      <c r="D12" s="5"/>
      <c r="E12" s="2"/>
      <c r="F12" s="6">
        <f t="shared" si="0"/>
        <v>0</v>
      </c>
      <c r="G12" s="5"/>
      <c r="H12" s="2"/>
      <c r="I12" s="6">
        <f t="shared" si="1"/>
        <v>0</v>
      </c>
      <c r="J12" s="5"/>
      <c r="K12" s="2"/>
      <c r="L12" s="6">
        <f t="shared" si="2"/>
        <v>0</v>
      </c>
      <c r="M12" s="5"/>
      <c r="N12" s="2"/>
      <c r="O12" s="6">
        <f t="shared" si="3"/>
        <v>0</v>
      </c>
      <c r="P12" s="5"/>
      <c r="Q12" s="2"/>
      <c r="R12" s="6">
        <f t="shared" si="4"/>
        <v>0</v>
      </c>
    </row>
    <row r="13" spans="1:18" x14ac:dyDescent="0.3">
      <c r="A13" s="23">
        <v>4</v>
      </c>
      <c r="B13" s="20" t="s">
        <v>3</v>
      </c>
      <c r="C13" s="6" t="s">
        <v>9</v>
      </c>
      <c r="D13" s="5">
        <v>1330</v>
      </c>
      <c r="E13" s="2">
        <v>0.95</v>
      </c>
      <c r="F13" s="6">
        <f t="shared" si="0"/>
        <v>1263.5</v>
      </c>
      <c r="G13" s="5">
        <v>45</v>
      </c>
      <c r="H13" s="2">
        <v>0.95</v>
      </c>
      <c r="I13" s="6">
        <f t="shared" si="1"/>
        <v>42.75</v>
      </c>
      <c r="J13" s="5"/>
      <c r="K13" s="2">
        <v>0.95</v>
      </c>
      <c r="L13" s="6">
        <f t="shared" si="2"/>
        <v>0</v>
      </c>
      <c r="M13" s="5">
        <f>D13-G13</f>
        <v>1285</v>
      </c>
      <c r="N13" s="2">
        <v>0.95</v>
      </c>
      <c r="O13" s="6">
        <f t="shared" si="3"/>
        <v>1220.75</v>
      </c>
      <c r="P13" s="5"/>
      <c r="Q13" s="2">
        <v>0.95</v>
      </c>
      <c r="R13" s="6">
        <f t="shared" si="4"/>
        <v>0</v>
      </c>
    </row>
    <row r="14" spans="1:18" x14ac:dyDescent="0.3">
      <c r="A14" s="23">
        <v>5</v>
      </c>
      <c r="B14" s="20" t="s">
        <v>4</v>
      </c>
      <c r="C14" s="6" t="s">
        <v>10</v>
      </c>
      <c r="D14" s="5">
        <v>0</v>
      </c>
      <c r="E14" s="2"/>
      <c r="F14" s="6">
        <f t="shared" si="0"/>
        <v>0</v>
      </c>
      <c r="G14" s="12"/>
      <c r="H14" s="3"/>
      <c r="I14" s="11">
        <f t="shared" si="1"/>
        <v>0</v>
      </c>
      <c r="J14" s="5"/>
      <c r="K14" s="2"/>
      <c r="L14" s="6">
        <f t="shared" si="2"/>
        <v>0</v>
      </c>
      <c r="M14" s="12"/>
      <c r="N14" s="2"/>
      <c r="O14" s="11">
        <f t="shared" si="3"/>
        <v>0</v>
      </c>
      <c r="P14" s="12"/>
      <c r="Q14" s="2"/>
      <c r="R14" s="11">
        <f t="shared" si="4"/>
        <v>0</v>
      </c>
    </row>
    <row r="15" spans="1:18" x14ac:dyDescent="0.3">
      <c r="A15" s="23">
        <v>6</v>
      </c>
      <c r="B15" s="20" t="s">
        <v>5</v>
      </c>
      <c r="C15" s="6" t="s">
        <v>8</v>
      </c>
      <c r="D15" s="5">
        <v>1</v>
      </c>
      <c r="E15" s="2">
        <v>500</v>
      </c>
      <c r="F15" s="6">
        <f t="shared" si="0"/>
        <v>500</v>
      </c>
      <c r="G15" s="12">
        <f>1/D13*G13</f>
        <v>3.3834586466165419E-2</v>
      </c>
      <c r="H15" s="2">
        <v>500</v>
      </c>
      <c r="I15" s="11">
        <f t="shared" si="1"/>
        <v>16.917293233082709</v>
      </c>
      <c r="J15" s="5"/>
      <c r="K15" s="2">
        <v>500</v>
      </c>
      <c r="L15" s="6">
        <f t="shared" si="2"/>
        <v>0</v>
      </c>
      <c r="M15" s="12">
        <f>D15-G15</f>
        <v>0.96616541353383456</v>
      </c>
      <c r="N15" s="2">
        <v>500</v>
      </c>
      <c r="O15" s="11">
        <f t="shared" si="3"/>
        <v>483.08270676691728</v>
      </c>
      <c r="P15" s="12"/>
      <c r="Q15" s="2"/>
      <c r="R15" s="11">
        <f t="shared" si="4"/>
        <v>0</v>
      </c>
    </row>
    <row r="16" spans="1:18" x14ac:dyDescent="0.3">
      <c r="A16" s="23"/>
      <c r="B16" s="20"/>
      <c r="C16" s="6"/>
      <c r="D16" s="5"/>
      <c r="E16" s="2"/>
      <c r="F16" s="6">
        <f t="shared" si="0"/>
        <v>0</v>
      </c>
      <c r="G16" s="5"/>
      <c r="H16" s="2"/>
      <c r="I16" s="6">
        <f t="shared" si="1"/>
        <v>0</v>
      </c>
      <c r="J16" s="5"/>
      <c r="K16" s="2"/>
      <c r="L16" s="6">
        <f t="shared" si="2"/>
        <v>0</v>
      </c>
      <c r="M16" s="5"/>
      <c r="N16" s="2"/>
      <c r="O16" s="6">
        <f t="shared" si="3"/>
        <v>0</v>
      </c>
      <c r="P16" s="5"/>
      <c r="Q16" s="2"/>
      <c r="R16" s="6">
        <f t="shared" si="4"/>
        <v>0</v>
      </c>
    </row>
    <row r="17" spans="1:19" x14ac:dyDescent="0.3">
      <c r="A17" s="23">
        <v>7</v>
      </c>
      <c r="B17" s="20" t="s">
        <v>6</v>
      </c>
      <c r="C17" s="6" t="s">
        <v>11</v>
      </c>
      <c r="D17" s="5">
        <v>147</v>
      </c>
      <c r="E17" s="2">
        <v>430</v>
      </c>
      <c r="F17" s="6">
        <f t="shared" si="0"/>
        <v>63210</v>
      </c>
      <c r="G17" s="5">
        <v>34</v>
      </c>
      <c r="H17" s="2">
        <f>E17</f>
        <v>430</v>
      </c>
      <c r="I17" s="6">
        <f t="shared" si="1"/>
        <v>14620</v>
      </c>
      <c r="J17" s="5">
        <v>26</v>
      </c>
      <c r="K17" s="2">
        <f>E17</f>
        <v>430</v>
      </c>
      <c r="L17" s="6">
        <f t="shared" si="2"/>
        <v>11180</v>
      </c>
      <c r="M17" s="5">
        <v>61</v>
      </c>
      <c r="N17" s="2">
        <f>E17</f>
        <v>430</v>
      </c>
      <c r="O17" s="6">
        <f t="shared" si="3"/>
        <v>26230</v>
      </c>
      <c r="P17" s="5">
        <f>D17-G17-J17-M17</f>
        <v>26</v>
      </c>
      <c r="Q17" s="2">
        <f>H17</f>
        <v>430</v>
      </c>
      <c r="R17" s="6">
        <f t="shared" si="4"/>
        <v>11180</v>
      </c>
    </row>
    <row r="18" spans="1:19" x14ac:dyDescent="0.3">
      <c r="A18" s="23">
        <v>8</v>
      </c>
      <c r="B18" s="20" t="s">
        <v>7</v>
      </c>
      <c r="C18" s="6" t="s">
        <v>10</v>
      </c>
      <c r="D18" s="5"/>
      <c r="E18" s="2"/>
      <c r="F18" s="6">
        <f t="shared" si="0"/>
        <v>0</v>
      </c>
      <c r="G18" s="12"/>
      <c r="H18" s="2"/>
      <c r="I18" s="11"/>
      <c r="J18" s="12"/>
      <c r="K18" s="2"/>
      <c r="L18" s="11"/>
      <c r="M18" s="12"/>
      <c r="N18" s="2"/>
      <c r="O18" s="11"/>
      <c r="P18" s="12"/>
      <c r="Q18" s="2"/>
      <c r="R18" s="11"/>
    </row>
    <row r="19" spans="1:19" x14ac:dyDescent="0.3">
      <c r="A19" s="23">
        <v>9</v>
      </c>
      <c r="B19" s="20" t="s">
        <v>5</v>
      </c>
      <c r="C19" s="6" t="s">
        <v>8</v>
      </c>
      <c r="D19" s="5">
        <v>1</v>
      </c>
      <c r="E19" s="2">
        <v>1000</v>
      </c>
      <c r="F19" s="6">
        <f t="shared" si="0"/>
        <v>1000</v>
      </c>
      <c r="G19" s="12">
        <f>1/$D$17*G17</f>
        <v>0.2312925170068027</v>
      </c>
      <c r="H19" s="2">
        <v>1000</v>
      </c>
      <c r="I19" s="11">
        <f t="shared" si="1"/>
        <v>231.29251700680271</v>
      </c>
      <c r="J19" s="12">
        <f>1/$D$17*J17</f>
        <v>0.17687074829931973</v>
      </c>
      <c r="K19" s="2">
        <v>1000</v>
      </c>
      <c r="L19" s="11">
        <f t="shared" si="2"/>
        <v>176.87074829931973</v>
      </c>
      <c r="M19" s="12">
        <f>1/$D$17*M17</f>
        <v>0.41496598639455778</v>
      </c>
      <c r="N19" s="2">
        <v>1000</v>
      </c>
      <c r="O19" s="11">
        <f t="shared" si="3"/>
        <v>414.96598639455777</v>
      </c>
      <c r="P19" s="12">
        <f>1/$D$17*P17</f>
        <v>0.17687074829931973</v>
      </c>
      <c r="Q19" s="2">
        <v>1000</v>
      </c>
      <c r="R19" s="11">
        <f t="shared" si="4"/>
        <v>176.87074829931973</v>
      </c>
      <c r="S19" s="24"/>
    </row>
    <row r="20" spans="1:19" ht="15" thickBot="1" x14ac:dyDescent="0.35">
      <c r="B20" s="22" t="s">
        <v>18</v>
      </c>
      <c r="C20" s="21"/>
      <c r="D20" s="7"/>
      <c r="E20" s="8"/>
      <c r="F20" s="9">
        <f>SUM(F9:F19)</f>
        <v>66123.5</v>
      </c>
      <c r="G20" s="7"/>
      <c r="H20" s="8"/>
      <c r="I20" s="13">
        <f>SUM(I9:I19)</f>
        <v>14948.459810239885</v>
      </c>
      <c r="J20" s="14"/>
      <c r="K20" s="15"/>
      <c r="L20" s="13">
        <f>SUM(L9:L19)</f>
        <v>11394.37074829932</v>
      </c>
      <c r="M20" s="14"/>
      <c r="N20" s="15"/>
      <c r="O20" s="13">
        <f>SUM(O9:O19)</f>
        <v>28386.298693161472</v>
      </c>
      <c r="P20" s="14"/>
      <c r="Q20" s="15"/>
      <c r="R20" s="13">
        <f>SUM(R9:R19)</f>
        <v>11394.37074829932</v>
      </c>
      <c r="S20">
        <f>SUM(H20:R20)</f>
        <v>66123.5</v>
      </c>
    </row>
    <row r="21" spans="1:19" ht="15" thickTop="1" x14ac:dyDescent="0.3"/>
    <row r="23" spans="1:19" ht="15" thickBot="1" x14ac:dyDescent="0.35">
      <c r="G23" s="1" t="s">
        <v>12</v>
      </c>
      <c r="H23" s="1" t="s">
        <v>13</v>
      </c>
      <c r="I23" s="1" t="s">
        <v>14</v>
      </c>
      <c r="J23" s="1" t="s">
        <v>12</v>
      </c>
      <c r="K23" s="1" t="s">
        <v>13</v>
      </c>
      <c r="L23" s="1" t="s">
        <v>14</v>
      </c>
      <c r="M23" s="1" t="s">
        <v>12</v>
      </c>
      <c r="N23" s="1" t="s">
        <v>13</v>
      </c>
      <c r="O23" s="1" t="s">
        <v>14</v>
      </c>
    </row>
    <row r="24" spans="1:19" ht="15.6" thickTop="1" thickBot="1" x14ac:dyDescent="0.35">
      <c r="D24" s="26" t="s">
        <v>12</v>
      </c>
      <c r="E24" s="27" t="s">
        <v>13</v>
      </c>
      <c r="F24" s="28" t="s">
        <v>14</v>
      </c>
      <c r="G24" s="88" t="s">
        <v>15</v>
      </c>
      <c r="H24" s="89"/>
      <c r="I24" s="90"/>
      <c r="J24" s="88" t="s">
        <v>16</v>
      </c>
      <c r="K24" s="89"/>
      <c r="L24" s="90"/>
      <c r="M24" s="88" t="s">
        <v>17</v>
      </c>
      <c r="N24" s="89"/>
      <c r="O24" s="90"/>
    </row>
    <row r="25" spans="1:19" ht="15" thickTop="1" x14ac:dyDescent="0.3">
      <c r="A25" s="23">
        <v>1</v>
      </c>
      <c r="B25" s="19" t="s">
        <v>0</v>
      </c>
      <c r="C25" s="4" t="s">
        <v>8</v>
      </c>
      <c r="D25" s="25">
        <v>1</v>
      </c>
      <c r="E25" s="17"/>
      <c r="F25" s="18">
        <f>D25*E25</f>
        <v>0</v>
      </c>
      <c r="G25" s="16">
        <f>1/3</f>
        <v>0.33333333333333331</v>
      </c>
      <c r="H25" s="17"/>
      <c r="I25" s="18">
        <f>G25*H25</f>
        <v>0</v>
      </c>
      <c r="J25" s="16">
        <f>1/3</f>
        <v>0.33333333333333331</v>
      </c>
      <c r="K25" s="17"/>
      <c r="L25" s="18">
        <f>J25*K25</f>
        <v>0</v>
      </c>
      <c r="M25" s="16">
        <f>1/3</f>
        <v>0.33333333333333331</v>
      </c>
      <c r="N25" s="17"/>
      <c r="O25" s="18">
        <f>M25*N25</f>
        <v>0</v>
      </c>
      <c r="P25" s="24">
        <f t="shared" ref="P25:P32" si="5">I25+L25+O25</f>
        <v>0</v>
      </c>
    </row>
    <row r="26" spans="1:19" x14ac:dyDescent="0.3">
      <c r="A26" s="23">
        <v>2</v>
      </c>
      <c r="B26" s="20" t="s">
        <v>1</v>
      </c>
      <c r="C26" s="6" t="s">
        <v>8</v>
      </c>
      <c r="D26" s="5">
        <v>1</v>
      </c>
      <c r="E26" s="2">
        <v>150</v>
      </c>
      <c r="F26" s="6">
        <f t="shared" ref="F26:F35" si="6">D26*E26</f>
        <v>150</v>
      </c>
      <c r="G26" s="10">
        <f t="shared" ref="G26:G27" si="7">1/3</f>
        <v>0.33333333333333331</v>
      </c>
      <c r="H26" s="2">
        <f>$E26</f>
        <v>150</v>
      </c>
      <c r="I26" s="11">
        <f t="shared" ref="I26:I35" si="8">G26*H26</f>
        <v>50</v>
      </c>
      <c r="J26" s="10">
        <f t="shared" ref="J26:J27" si="9">1/3</f>
        <v>0.33333333333333331</v>
      </c>
      <c r="K26" s="2">
        <f>$E26</f>
        <v>150</v>
      </c>
      <c r="L26" s="11">
        <f t="shared" ref="L26:L35" si="10">J26*K26</f>
        <v>50</v>
      </c>
      <c r="M26" s="10">
        <f t="shared" ref="M26:M27" si="11">1/3</f>
        <v>0.33333333333333331</v>
      </c>
      <c r="N26" s="2">
        <f>$E26</f>
        <v>150</v>
      </c>
      <c r="O26" s="11">
        <f t="shared" ref="O26:O35" si="12">M26*N26</f>
        <v>50</v>
      </c>
      <c r="P26" s="24">
        <f t="shared" si="5"/>
        <v>150</v>
      </c>
    </row>
    <row r="27" spans="1:19" x14ac:dyDescent="0.3">
      <c r="A27" s="23">
        <v>3</v>
      </c>
      <c r="B27" s="20" t="s">
        <v>2</v>
      </c>
      <c r="C27" s="6" t="s">
        <v>8</v>
      </c>
      <c r="D27" s="5">
        <v>1</v>
      </c>
      <c r="E27" s="2"/>
      <c r="F27" s="6">
        <f t="shared" si="6"/>
        <v>0</v>
      </c>
      <c r="G27" s="10">
        <f t="shared" si="7"/>
        <v>0.33333333333333331</v>
      </c>
      <c r="H27" s="2"/>
      <c r="I27" s="6">
        <f t="shared" si="8"/>
        <v>0</v>
      </c>
      <c r="J27" s="10">
        <f t="shared" si="9"/>
        <v>0.33333333333333331</v>
      </c>
      <c r="K27" s="2"/>
      <c r="L27" s="6">
        <f t="shared" si="10"/>
        <v>0</v>
      </c>
      <c r="M27" s="10">
        <f t="shared" si="11"/>
        <v>0.33333333333333331</v>
      </c>
      <c r="N27" s="2"/>
      <c r="O27" s="6">
        <f t="shared" si="12"/>
        <v>0</v>
      </c>
      <c r="P27" s="24">
        <f t="shared" si="5"/>
        <v>0</v>
      </c>
    </row>
    <row r="28" spans="1:19" x14ac:dyDescent="0.3">
      <c r="A28" s="23"/>
      <c r="B28" s="20" t="s">
        <v>21</v>
      </c>
      <c r="C28" s="6"/>
      <c r="D28" s="5">
        <v>1</v>
      </c>
      <c r="E28" s="2">
        <v>500</v>
      </c>
      <c r="F28" s="6">
        <f t="shared" si="6"/>
        <v>500</v>
      </c>
      <c r="G28" s="5"/>
      <c r="H28" s="2"/>
      <c r="I28" s="6">
        <f>F28/2</f>
        <v>250</v>
      </c>
      <c r="J28" s="5"/>
      <c r="K28" s="2"/>
      <c r="L28" s="6">
        <f>F28/2</f>
        <v>250</v>
      </c>
      <c r="M28" s="5"/>
      <c r="N28" s="2"/>
      <c r="O28" s="6">
        <f t="shared" si="12"/>
        <v>0</v>
      </c>
      <c r="P28" s="24">
        <f t="shared" si="5"/>
        <v>500</v>
      </c>
    </row>
    <row r="29" spans="1:19" x14ac:dyDescent="0.3">
      <c r="A29" s="23">
        <v>4</v>
      </c>
      <c r="B29" s="20" t="s">
        <v>3</v>
      </c>
      <c r="C29" s="6" t="s">
        <v>9</v>
      </c>
      <c r="D29" s="5">
        <v>1100</v>
      </c>
      <c r="E29" s="2">
        <v>0.95</v>
      </c>
      <c r="F29" s="6">
        <f t="shared" si="6"/>
        <v>1045</v>
      </c>
      <c r="G29" s="5">
        <v>45</v>
      </c>
      <c r="H29" s="2">
        <v>0.95</v>
      </c>
      <c r="I29" s="6">
        <f t="shared" si="8"/>
        <v>42.75</v>
      </c>
      <c r="J29" s="5"/>
      <c r="K29" s="2">
        <v>0.95</v>
      </c>
      <c r="L29" s="6">
        <f t="shared" si="10"/>
        <v>0</v>
      </c>
      <c r="M29" s="5">
        <f>D29-G29</f>
        <v>1055</v>
      </c>
      <c r="N29" s="2">
        <v>0.95</v>
      </c>
      <c r="O29" s="6">
        <f t="shared" si="12"/>
        <v>1002.25</v>
      </c>
      <c r="P29" s="24">
        <f t="shared" si="5"/>
        <v>1045</v>
      </c>
    </row>
    <row r="30" spans="1:19" x14ac:dyDescent="0.3">
      <c r="A30" s="23">
        <v>5</v>
      </c>
      <c r="B30" s="20" t="s">
        <v>4</v>
      </c>
      <c r="C30" s="6" t="s">
        <v>10</v>
      </c>
      <c r="D30" s="5">
        <v>10</v>
      </c>
      <c r="E30" s="2">
        <v>95</v>
      </c>
      <c r="F30" s="6">
        <f t="shared" si="6"/>
        <v>950</v>
      </c>
      <c r="G30" s="12">
        <f>10/D29*G29</f>
        <v>0.40909090909090906</v>
      </c>
      <c r="H30" s="3">
        <v>95</v>
      </c>
      <c r="I30" s="11">
        <f t="shared" si="8"/>
        <v>38.86363636363636</v>
      </c>
      <c r="J30" s="5"/>
      <c r="K30" s="2">
        <v>95</v>
      </c>
      <c r="L30" s="6">
        <f t="shared" si="10"/>
        <v>0</v>
      </c>
      <c r="M30" s="12">
        <f>D30-G30</f>
        <v>9.5909090909090917</v>
      </c>
      <c r="N30" s="2">
        <v>95</v>
      </c>
      <c r="O30" s="11">
        <f t="shared" si="12"/>
        <v>911.13636363636374</v>
      </c>
      <c r="P30" s="24">
        <f t="shared" si="5"/>
        <v>950.00000000000011</v>
      </c>
    </row>
    <row r="31" spans="1:19" x14ac:dyDescent="0.3">
      <c r="A31" s="23">
        <v>6</v>
      </c>
      <c r="B31" s="20" t="s">
        <v>5</v>
      </c>
      <c r="C31" s="6" t="s">
        <v>8</v>
      </c>
      <c r="D31" s="5">
        <v>1</v>
      </c>
      <c r="E31" s="2">
        <v>500</v>
      </c>
      <c r="F31" s="6">
        <f t="shared" si="6"/>
        <v>500</v>
      </c>
      <c r="G31" s="12">
        <f>1/D29*G29</f>
        <v>4.0909090909090909E-2</v>
      </c>
      <c r="H31" s="2">
        <v>500</v>
      </c>
      <c r="I31" s="11">
        <f t="shared" si="8"/>
        <v>20.454545454545453</v>
      </c>
      <c r="J31" s="5"/>
      <c r="K31" s="2">
        <v>500</v>
      </c>
      <c r="L31" s="6">
        <f t="shared" si="10"/>
        <v>0</v>
      </c>
      <c r="M31" s="12">
        <f>D31-G31</f>
        <v>0.95909090909090911</v>
      </c>
      <c r="N31" s="2">
        <v>500</v>
      </c>
      <c r="O31" s="11">
        <f t="shared" si="12"/>
        <v>479.54545454545456</v>
      </c>
      <c r="P31" s="24">
        <f t="shared" si="5"/>
        <v>500</v>
      </c>
    </row>
    <row r="32" spans="1:19" x14ac:dyDescent="0.3">
      <c r="A32" s="23"/>
      <c r="B32" s="20"/>
      <c r="C32" s="6"/>
      <c r="D32" s="5"/>
      <c r="E32" s="2"/>
      <c r="F32" s="6">
        <f t="shared" si="6"/>
        <v>0</v>
      </c>
      <c r="G32" s="5"/>
      <c r="H32" s="2"/>
      <c r="I32" s="6">
        <f t="shared" si="8"/>
        <v>0</v>
      </c>
      <c r="J32" s="5"/>
      <c r="K32" s="2"/>
      <c r="L32" s="6">
        <f t="shared" si="10"/>
        <v>0</v>
      </c>
      <c r="M32" s="5"/>
      <c r="N32" s="2"/>
      <c r="O32" s="6">
        <f t="shared" si="12"/>
        <v>0</v>
      </c>
      <c r="P32" s="24">
        <f t="shared" si="5"/>
        <v>0</v>
      </c>
    </row>
    <row r="33" spans="1:16" x14ac:dyDescent="0.3">
      <c r="A33" s="23">
        <v>7</v>
      </c>
      <c r="B33" s="20" t="s">
        <v>6</v>
      </c>
      <c r="C33" s="6" t="s">
        <v>11</v>
      </c>
      <c r="D33" s="5">
        <v>129</v>
      </c>
      <c r="E33" s="2">
        <v>430</v>
      </c>
      <c r="F33" s="6">
        <f t="shared" si="6"/>
        <v>55470</v>
      </c>
      <c r="G33" s="5">
        <v>34</v>
      </c>
      <c r="H33" s="2">
        <f>E33</f>
        <v>430</v>
      </c>
      <c r="I33" s="6">
        <f t="shared" si="8"/>
        <v>14620</v>
      </c>
      <c r="J33" s="5">
        <v>34</v>
      </c>
      <c r="K33" s="2">
        <f>E33</f>
        <v>430</v>
      </c>
      <c r="L33" s="6">
        <f t="shared" si="10"/>
        <v>14620</v>
      </c>
      <c r="M33" s="5">
        <f>D33-G33-J33</f>
        <v>61</v>
      </c>
      <c r="N33" s="2">
        <f>E33</f>
        <v>430</v>
      </c>
      <c r="O33" s="6">
        <f t="shared" si="12"/>
        <v>26230</v>
      </c>
      <c r="P33" s="24">
        <f t="shared" ref="P33:P34" si="13">I33+L33+O33</f>
        <v>55470</v>
      </c>
    </row>
    <row r="34" spans="1:16" x14ac:dyDescent="0.3">
      <c r="A34" s="23">
        <v>8</v>
      </c>
      <c r="B34" s="20" t="s">
        <v>7</v>
      </c>
      <c r="C34" s="6" t="s">
        <v>10</v>
      </c>
      <c r="D34" s="5"/>
      <c r="E34" s="2">
        <v>0</v>
      </c>
      <c r="F34" s="6">
        <f t="shared" si="6"/>
        <v>0</v>
      </c>
      <c r="G34" s="12">
        <f>$D$18/$D$17*G33</f>
        <v>0</v>
      </c>
      <c r="H34" s="2"/>
      <c r="I34" s="11">
        <f t="shared" si="8"/>
        <v>0</v>
      </c>
      <c r="J34" s="12">
        <f>$D$18/$D$17*J33</f>
        <v>0</v>
      </c>
      <c r="K34" s="2"/>
      <c r="L34" s="11">
        <f t="shared" si="10"/>
        <v>0</v>
      </c>
      <c r="M34" s="12">
        <f>$D$18/$D$17*M33</f>
        <v>0</v>
      </c>
      <c r="N34" s="2"/>
      <c r="O34" s="11">
        <f t="shared" si="12"/>
        <v>0</v>
      </c>
      <c r="P34" s="24">
        <f t="shared" si="13"/>
        <v>0</v>
      </c>
    </row>
    <row r="35" spans="1:16" x14ac:dyDescent="0.3">
      <c r="A35" s="23">
        <v>9</v>
      </c>
      <c r="B35" s="20" t="s">
        <v>5</v>
      </c>
      <c r="C35" s="6" t="s">
        <v>8</v>
      </c>
      <c r="D35" s="5">
        <v>1</v>
      </c>
      <c r="E35" s="2">
        <v>750</v>
      </c>
      <c r="F35" s="6">
        <f t="shared" si="6"/>
        <v>750</v>
      </c>
      <c r="G35" s="12">
        <f>$D$35/$D$33*G33</f>
        <v>0.26356589147286824</v>
      </c>
      <c r="H35" s="2">
        <f>$E35</f>
        <v>750</v>
      </c>
      <c r="I35" s="11">
        <f t="shared" si="8"/>
        <v>197.67441860465118</v>
      </c>
      <c r="J35" s="12">
        <f>$D$35/$D$33*J33</f>
        <v>0.26356589147286824</v>
      </c>
      <c r="K35" s="2">
        <f>$E35</f>
        <v>750</v>
      </c>
      <c r="L35" s="11">
        <f t="shared" si="10"/>
        <v>197.67441860465118</v>
      </c>
      <c r="M35" s="12">
        <f>$D$35/$D$33*M33</f>
        <v>0.47286821705426357</v>
      </c>
      <c r="N35" s="2">
        <f>$E35</f>
        <v>750</v>
      </c>
      <c r="O35" s="11">
        <f t="shared" si="12"/>
        <v>354.6511627906977</v>
      </c>
      <c r="P35" s="24">
        <f>I35+L35+O35</f>
        <v>750</v>
      </c>
    </row>
    <row r="36" spans="1:16" ht="15" thickBot="1" x14ac:dyDescent="0.35">
      <c r="B36" s="22" t="s">
        <v>18</v>
      </c>
      <c r="C36" s="21"/>
      <c r="D36" s="7"/>
      <c r="E36" s="8"/>
      <c r="F36" s="9">
        <f>SUM(F25:F35)</f>
        <v>59365</v>
      </c>
      <c r="G36" s="7"/>
      <c r="H36" s="8"/>
      <c r="I36" s="13">
        <f>SUM(I25:I35)</f>
        <v>15219.742600422833</v>
      </c>
      <c r="J36" s="14"/>
      <c r="K36" s="15"/>
      <c r="L36" s="13">
        <f>SUM(L25:L35)</f>
        <v>15117.674418604651</v>
      </c>
      <c r="M36" s="14"/>
      <c r="N36" s="15"/>
      <c r="O36" s="13">
        <f>SUM(O25:O35)</f>
        <v>29027.582980972518</v>
      </c>
      <c r="P36" s="24">
        <f>SUM(P25:P35)</f>
        <v>59365</v>
      </c>
    </row>
    <row r="37" spans="1:16" ht="15" thickTop="1" x14ac:dyDescent="0.3"/>
  </sheetData>
  <mergeCells count="9">
    <mergeCell ref="G24:I24"/>
    <mergeCell ref="J24:L24"/>
    <mergeCell ref="M24:O24"/>
    <mergeCell ref="P8:R8"/>
    <mergeCell ref="G8:I8"/>
    <mergeCell ref="J8:L8"/>
    <mergeCell ref="M8:O8"/>
    <mergeCell ref="B3:O3"/>
    <mergeCell ref="G6:O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opLeftCell="A25" zoomScale="95" zoomScaleNormal="95" workbookViewId="0">
      <selection activeCell="G8" sqref="G8:I15"/>
    </sheetView>
  </sheetViews>
  <sheetFormatPr baseColWidth="10" defaultRowHeight="14.4" x14ac:dyDescent="0.3"/>
  <cols>
    <col min="1" max="1" width="4.109375" customWidth="1"/>
    <col min="2" max="2" width="35" customWidth="1"/>
    <col min="3" max="3" width="6.6640625" customWidth="1"/>
    <col min="4" max="4" width="8.33203125" style="1" customWidth="1"/>
    <col min="5" max="5" width="8.6640625" style="1" customWidth="1"/>
    <col min="6" max="6" width="11.5546875" style="1"/>
    <col min="7" max="7" width="8.44140625" style="1" customWidth="1"/>
    <col min="8" max="8" width="11.5546875" style="1"/>
    <col min="9" max="9" width="12.44140625" style="1" bestFit="1" customWidth="1"/>
    <col min="10" max="13" width="11.5546875" style="1"/>
  </cols>
  <sheetData>
    <row r="1" spans="1:19" ht="23.4" x14ac:dyDescent="0.45">
      <c r="H1" s="30" t="s">
        <v>20</v>
      </c>
    </row>
    <row r="3" spans="1:19" ht="18" x14ac:dyDescent="0.3">
      <c r="B3" s="91" t="s">
        <v>28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9" x14ac:dyDescent="0.3">
      <c r="H4" s="29">
        <v>43865</v>
      </c>
    </row>
    <row r="6" spans="1:19" ht="15" thickBot="1" x14ac:dyDescent="0.35">
      <c r="G6" s="1" t="s">
        <v>12</v>
      </c>
      <c r="H6" s="1" t="s">
        <v>13</v>
      </c>
      <c r="I6" s="1" t="s">
        <v>14</v>
      </c>
      <c r="J6" s="1" t="s">
        <v>12</v>
      </c>
      <c r="K6" s="1" t="s">
        <v>13</v>
      </c>
      <c r="L6" s="1" t="s">
        <v>14</v>
      </c>
      <c r="M6" s="1" t="s">
        <v>12</v>
      </c>
      <c r="N6" s="1" t="s">
        <v>13</v>
      </c>
      <c r="O6" s="1" t="s">
        <v>14</v>
      </c>
      <c r="P6" s="1" t="s">
        <v>12</v>
      </c>
      <c r="Q6" s="1" t="s">
        <v>13</v>
      </c>
      <c r="R6" s="1" t="s">
        <v>14</v>
      </c>
    </row>
    <row r="7" spans="1:19" ht="15.6" thickTop="1" thickBot="1" x14ac:dyDescent="0.35">
      <c r="D7" s="26" t="s">
        <v>12</v>
      </c>
      <c r="E7" s="27" t="s">
        <v>13</v>
      </c>
      <c r="F7" s="28" t="s">
        <v>14</v>
      </c>
      <c r="G7" s="88" t="s">
        <v>23</v>
      </c>
      <c r="H7" s="89"/>
      <c r="I7" s="90"/>
      <c r="J7" s="88" t="s">
        <v>24</v>
      </c>
      <c r="K7" s="89"/>
      <c r="L7" s="90"/>
      <c r="M7" s="88" t="s">
        <v>25</v>
      </c>
      <c r="N7" s="89"/>
      <c r="O7" s="90"/>
      <c r="P7" s="88" t="s">
        <v>22</v>
      </c>
      <c r="Q7" s="89"/>
      <c r="R7" s="90"/>
    </row>
    <row r="8" spans="1:19" ht="15" thickTop="1" x14ac:dyDescent="0.3">
      <c r="A8" s="23">
        <v>1</v>
      </c>
      <c r="B8" s="19" t="s">
        <v>0</v>
      </c>
      <c r="C8" s="4" t="s">
        <v>8</v>
      </c>
      <c r="D8" s="25">
        <v>1</v>
      </c>
      <c r="E8" s="17">
        <v>340</v>
      </c>
      <c r="F8" s="31">
        <f>D8*E8</f>
        <v>340</v>
      </c>
      <c r="G8" s="16">
        <v>0.25</v>
      </c>
      <c r="H8" s="17">
        <f>$E8</f>
        <v>340</v>
      </c>
      <c r="I8" s="31">
        <f>G8*H8</f>
        <v>85</v>
      </c>
      <c r="J8" s="16">
        <f>1/4</f>
        <v>0.25</v>
      </c>
      <c r="K8" s="17">
        <f>$E8</f>
        <v>340</v>
      </c>
      <c r="L8" s="31">
        <f>J8*K8</f>
        <v>85</v>
      </c>
      <c r="M8" s="16">
        <f>1/4</f>
        <v>0.25</v>
      </c>
      <c r="N8" s="17">
        <f>$E8</f>
        <v>340</v>
      </c>
      <c r="O8" s="31">
        <f>M8*N8</f>
        <v>85</v>
      </c>
      <c r="P8" s="16">
        <f>1/4</f>
        <v>0.25</v>
      </c>
      <c r="Q8" s="17">
        <f>$E8</f>
        <v>340</v>
      </c>
      <c r="R8" s="31">
        <f>P8*Q8</f>
        <v>85</v>
      </c>
      <c r="S8" s="24"/>
    </row>
    <row r="9" spans="1:19" x14ac:dyDescent="0.3">
      <c r="A9" s="23">
        <v>2</v>
      </c>
      <c r="B9" s="20" t="s">
        <v>1</v>
      </c>
      <c r="C9" s="6" t="s">
        <v>8</v>
      </c>
      <c r="D9" s="5">
        <v>1</v>
      </c>
      <c r="E9" s="2">
        <v>150</v>
      </c>
      <c r="F9" s="11">
        <f t="shared" ref="F9:F15" si="0">D9*E9</f>
        <v>150</v>
      </c>
      <c r="G9" s="16">
        <f>1/4</f>
        <v>0.25</v>
      </c>
      <c r="H9" s="2">
        <f>$E9</f>
        <v>150</v>
      </c>
      <c r="I9" s="11">
        <f t="shared" ref="I9:I15" si="1">G9*H9</f>
        <v>37.5</v>
      </c>
      <c r="J9" s="16">
        <f>1/4</f>
        <v>0.25</v>
      </c>
      <c r="K9" s="2">
        <f>$E9</f>
        <v>150</v>
      </c>
      <c r="L9" s="11">
        <f t="shared" ref="L9:L15" si="2">J9*K9</f>
        <v>37.5</v>
      </c>
      <c r="M9" s="16">
        <f>1/4</f>
        <v>0.25</v>
      </c>
      <c r="N9" s="2">
        <f>$E9</f>
        <v>150</v>
      </c>
      <c r="O9" s="11">
        <f t="shared" ref="O9:O15" si="3">M9*N9</f>
        <v>37.5</v>
      </c>
      <c r="P9" s="16">
        <f>1/4</f>
        <v>0.25</v>
      </c>
      <c r="Q9" s="2">
        <f>$E9</f>
        <v>150</v>
      </c>
      <c r="R9" s="11">
        <f t="shared" ref="R9:R15" si="4">P9*Q9</f>
        <v>37.5</v>
      </c>
      <c r="S9" s="24"/>
    </row>
    <row r="10" spans="1:19" x14ac:dyDescent="0.3">
      <c r="A10" s="23">
        <v>3</v>
      </c>
      <c r="B10" s="20" t="s">
        <v>2</v>
      </c>
      <c r="C10" s="6" t="s">
        <v>8</v>
      </c>
      <c r="D10" s="5">
        <v>1</v>
      </c>
      <c r="E10" s="2"/>
      <c r="F10" s="11">
        <f t="shared" si="0"/>
        <v>0</v>
      </c>
      <c r="G10" s="16">
        <f>1/4</f>
        <v>0.25</v>
      </c>
      <c r="H10" s="2">
        <f>$E10</f>
        <v>0</v>
      </c>
      <c r="I10" s="11">
        <f t="shared" si="1"/>
        <v>0</v>
      </c>
      <c r="J10" s="16">
        <f>1/4</f>
        <v>0.25</v>
      </c>
      <c r="K10" s="2">
        <f>$E10</f>
        <v>0</v>
      </c>
      <c r="L10" s="11">
        <f t="shared" si="2"/>
        <v>0</v>
      </c>
      <c r="M10" s="16">
        <f>1/4</f>
        <v>0.25</v>
      </c>
      <c r="N10" s="2">
        <f>$E10</f>
        <v>0</v>
      </c>
      <c r="O10" s="11">
        <f t="shared" si="3"/>
        <v>0</v>
      </c>
      <c r="P10" s="16">
        <f>1/4</f>
        <v>0.25</v>
      </c>
      <c r="Q10" s="2">
        <f>$E10</f>
        <v>0</v>
      </c>
      <c r="R10" s="11">
        <f t="shared" si="4"/>
        <v>0</v>
      </c>
      <c r="S10" s="24"/>
    </row>
    <row r="11" spans="1:19" x14ac:dyDescent="0.3">
      <c r="A11" s="23">
        <v>4</v>
      </c>
      <c r="B11" s="20" t="s">
        <v>21</v>
      </c>
      <c r="C11" s="6"/>
      <c r="D11" s="5">
        <v>1</v>
      </c>
      <c r="E11" s="2">
        <v>1300</v>
      </c>
      <c r="F11" s="11">
        <f t="shared" si="0"/>
        <v>1300</v>
      </c>
      <c r="G11" s="10">
        <v>0.33333333333300003</v>
      </c>
      <c r="H11" s="2">
        <f t="shared" ref="H11:H12" si="5">$E11</f>
        <v>1300</v>
      </c>
      <c r="I11" s="11">
        <f t="shared" si="1"/>
        <v>433.33333333290005</v>
      </c>
      <c r="J11" s="10">
        <v>0.33333333333333298</v>
      </c>
      <c r="K11" s="2">
        <f>$E11</f>
        <v>1300</v>
      </c>
      <c r="L11" s="11">
        <f t="shared" si="2"/>
        <v>433.33333333333286</v>
      </c>
      <c r="M11" s="5"/>
      <c r="N11" s="2"/>
      <c r="O11" s="11">
        <f t="shared" si="3"/>
        <v>0</v>
      </c>
      <c r="P11" s="10">
        <v>0.33333333333333298</v>
      </c>
      <c r="Q11" s="2">
        <f>$E11</f>
        <v>1300</v>
      </c>
      <c r="R11" s="11">
        <f t="shared" si="4"/>
        <v>433.33333333333286</v>
      </c>
      <c r="S11" s="24"/>
    </row>
    <row r="12" spans="1:19" x14ac:dyDescent="0.3">
      <c r="A12" s="23">
        <v>5</v>
      </c>
      <c r="B12" s="20" t="s">
        <v>31</v>
      </c>
      <c r="C12" s="6" t="s">
        <v>8</v>
      </c>
      <c r="D12" s="5">
        <v>1</v>
      </c>
      <c r="E12" s="2">
        <v>1915</v>
      </c>
      <c r="F12" s="11">
        <f t="shared" si="0"/>
        <v>1915</v>
      </c>
      <c r="G12" s="10">
        <v>3.4000000000000002E-2</v>
      </c>
      <c r="H12" s="2">
        <f t="shared" si="5"/>
        <v>1915</v>
      </c>
      <c r="I12" s="11">
        <f t="shared" si="1"/>
        <v>65.11</v>
      </c>
      <c r="J12" s="5"/>
      <c r="K12" s="2"/>
      <c r="L12" s="11">
        <f t="shared" si="2"/>
        <v>0</v>
      </c>
      <c r="M12" s="10">
        <v>0.96599999999999997</v>
      </c>
      <c r="N12" s="2">
        <f>$E12</f>
        <v>1915</v>
      </c>
      <c r="O12" s="11">
        <f t="shared" si="3"/>
        <v>1849.8899999999999</v>
      </c>
      <c r="P12" s="5"/>
      <c r="Q12" s="2"/>
      <c r="R12" s="11">
        <f t="shared" si="4"/>
        <v>0</v>
      </c>
      <c r="S12" s="24"/>
    </row>
    <row r="13" spans="1:19" x14ac:dyDescent="0.3">
      <c r="A13" s="23"/>
      <c r="B13" s="20"/>
      <c r="C13" s="6"/>
      <c r="D13" s="5"/>
      <c r="E13" s="2"/>
      <c r="F13" s="11">
        <f t="shared" si="0"/>
        <v>0</v>
      </c>
      <c r="G13" s="5"/>
      <c r="H13" s="2"/>
      <c r="I13" s="11">
        <f t="shared" si="1"/>
        <v>0</v>
      </c>
      <c r="J13" s="5"/>
      <c r="K13" s="2"/>
      <c r="L13" s="11">
        <f t="shared" si="2"/>
        <v>0</v>
      </c>
      <c r="M13" s="5"/>
      <c r="N13" s="2"/>
      <c r="O13" s="11">
        <f t="shared" si="3"/>
        <v>0</v>
      </c>
      <c r="P13" s="5"/>
      <c r="Q13" s="2"/>
      <c r="R13" s="11">
        <f t="shared" si="4"/>
        <v>0</v>
      </c>
      <c r="S13" s="24"/>
    </row>
    <row r="14" spans="1:19" x14ac:dyDescent="0.3">
      <c r="A14" s="23">
        <v>6</v>
      </c>
      <c r="B14" s="20" t="s">
        <v>29</v>
      </c>
      <c r="C14" s="6" t="s">
        <v>11</v>
      </c>
      <c r="D14" s="5">
        <v>147</v>
      </c>
      <c r="E14" s="2">
        <v>435</v>
      </c>
      <c r="F14" s="11">
        <f t="shared" si="0"/>
        <v>63945</v>
      </c>
      <c r="G14" s="5">
        <v>34</v>
      </c>
      <c r="H14" s="2">
        <f>$E14</f>
        <v>435</v>
      </c>
      <c r="I14" s="11">
        <f t="shared" si="1"/>
        <v>14790</v>
      </c>
      <c r="J14" s="5">
        <v>26</v>
      </c>
      <c r="K14" s="2">
        <f>$E14</f>
        <v>435</v>
      </c>
      <c r="L14" s="11">
        <f t="shared" si="2"/>
        <v>11310</v>
      </c>
      <c r="M14" s="5">
        <v>61</v>
      </c>
      <c r="N14" s="2">
        <f>$E14</f>
        <v>435</v>
      </c>
      <c r="O14" s="11">
        <f t="shared" si="3"/>
        <v>26535</v>
      </c>
      <c r="P14" s="5">
        <f>D14-G14-J14-M14</f>
        <v>26</v>
      </c>
      <c r="Q14" s="2">
        <f>$E14</f>
        <v>435</v>
      </c>
      <c r="R14" s="11">
        <f t="shared" si="4"/>
        <v>11310</v>
      </c>
      <c r="S14" s="24"/>
    </row>
    <row r="15" spans="1:19" x14ac:dyDescent="0.3">
      <c r="A15" s="23">
        <v>7</v>
      </c>
      <c r="B15" s="20" t="s">
        <v>30</v>
      </c>
      <c r="C15" s="6" t="s">
        <v>8</v>
      </c>
      <c r="D15" s="5">
        <v>1</v>
      </c>
      <c r="E15" s="2">
        <v>1650</v>
      </c>
      <c r="F15" s="11">
        <f t="shared" si="0"/>
        <v>1650</v>
      </c>
      <c r="G15" s="12">
        <v>0.23</v>
      </c>
      <c r="H15" s="2">
        <f>$E15</f>
        <v>1650</v>
      </c>
      <c r="I15" s="11">
        <f t="shared" si="1"/>
        <v>379.5</v>
      </c>
      <c r="J15" s="12">
        <v>0.18</v>
      </c>
      <c r="K15" s="2">
        <f>$E15</f>
        <v>1650</v>
      </c>
      <c r="L15" s="11">
        <f t="shared" si="2"/>
        <v>297</v>
      </c>
      <c r="M15" s="12">
        <v>0.41</v>
      </c>
      <c r="N15" s="2">
        <f>$E15</f>
        <v>1650</v>
      </c>
      <c r="O15" s="11">
        <f t="shared" si="3"/>
        <v>676.5</v>
      </c>
      <c r="P15" s="12">
        <v>0.18</v>
      </c>
      <c r="Q15" s="2">
        <f>$E15</f>
        <v>1650</v>
      </c>
      <c r="R15" s="11">
        <f t="shared" si="4"/>
        <v>297</v>
      </c>
      <c r="S15" s="24"/>
    </row>
    <row r="16" spans="1:19" ht="15" thickBot="1" x14ac:dyDescent="0.35">
      <c r="B16" s="22" t="s">
        <v>18</v>
      </c>
      <c r="C16" s="21"/>
      <c r="D16" s="7"/>
      <c r="E16" s="8"/>
      <c r="F16" s="9">
        <f>SUM(F8:F15)</f>
        <v>69300</v>
      </c>
      <c r="G16" s="7"/>
      <c r="H16" s="8"/>
      <c r="I16" s="13">
        <f>SUM(I8:I15)</f>
        <v>15790.4433333329</v>
      </c>
      <c r="J16" s="14"/>
      <c r="K16" s="15"/>
      <c r="L16" s="13">
        <f>SUM(L8:L15)</f>
        <v>12162.833333333332</v>
      </c>
      <c r="M16" s="14"/>
      <c r="N16" s="15"/>
      <c r="O16" s="13">
        <f>SUM(O8:O15)</f>
        <v>29183.89</v>
      </c>
      <c r="P16" s="14"/>
      <c r="Q16" s="15"/>
      <c r="R16" s="13">
        <f>SUM(R8:R15)</f>
        <v>12162.833333333332</v>
      </c>
    </row>
    <row r="17" spans="1:16" ht="15" thickTop="1" x14ac:dyDescent="0.3"/>
    <row r="18" spans="1:16" ht="18" x14ac:dyDescent="0.3">
      <c r="B18" s="91" t="s">
        <v>27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1:16" ht="15" thickBot="1" x14ac:dyDescent="0.35">
      <c r="G19" s="1" t="s">
        <v>12</v>
      </c>
      <c r="H19" s="1" t="s">
        <v>13</v>
      </c>
      <c r="I19" s="1" t="s">
        <v>14</v>
      </c>
      <c r="J19" s="1" t="s">
        <v>12</v>
      </c>
      <c r="K19" s="1" t="s">
        <v>13</v>
      </c>
      <c r="L19" s="1" t="s">
        <v>14</v>
      </c>
      <c r="M19" s="1" t="s">
        <v>12</v>
      </c>
      <c r="N19" s="1" t="s">
        <v>13</v>
      </c>
      <c r="O19" s="1" t="s">
        <v>14</v>
      </c>
    </row>
    <row r="20" spans="1:16" ht="15.6" thickTop="1" thickBot="1" x14ac:dyDescent="0.35">
      <c r="D20" s="26" t="s">
        <v>12</v>
      </c>
      <c r="E20" s="27" t="s">
        <v>13</v>
      </c>
      <c r="F20" s="28" t="s">
        <v>14</v>
      </c>
      <c r="G20" s="88" t="s">
        <v>15</v>
      </c>
      <c r="H20" s="89"/>
      <c r="I20" s="90"/>
      <c r="J20" s="88" t="s">
        <v>16</v>
      </c>
      <c r="K20" s="89"/>
      <c r="L20" s="90"/>
      <c r="M20" s="88" t="s">
        <v>17</v>
      </c>
      <c r="N20" s="89"/>
      <c r="O20" s="90"/>
    </row>
    <row r="21" spans="1:16" ht="15" thickTop="1" x14ac:dyDescent="0.3">
      <c r="A21" s="23">
        <v>1</v>
      </c>
      <c r="B21" s="19" t="s">
        <v>0</v>
      </c>
      <c r="C21" s="4" t="s">
        <v>8</v>
      </c>
      <c r="D21" s="25">
        <v>1</v>
      </c>
      <c r="E21" s="17">
        <v>340</v>
      </c>
      <c r="F21" s="31">
        <f>D21*E21</f>
        <v>340</v>
      </c>
      <c r="G21" s="16">
        <f>1/3</f>
        <v>0.33333333333333331</v>
      </c>
      <c r="H21" s="17">
        <f>$E21</f>
        <v>340</v>
      </c>
      <c r="I21" s="31">
        <f>H21*G21</f>
        <v>113.33333333333333</v>
      </c>
      <c r="J21" s="16">
        <f>1/3</f>
        <v>0.33333333333333331</v>
      </c>
      <c r="K21" s="17">
        <f>$E21</f>
        <v>340</v>
      </c>
      <c r="L21" s="31">
        <f>K21*J21</f>
        <v>113.33333333333333</v>
      </c>
      <c r="M21" s="16">
        <f>1/3</f>
        <v>0.33333333333333331</v>
      </c>
      <c r="N21" s="17">
        <f>$E21</f>
        <v>340</v>
      </c>
      <c r="O21" s="31">
        <f>N21*M21</f>
        <v>113.33333333333333</v>
      </c>
      <c r="P21" s="24"/>
    </row>
    <row r="22" spans="1:16" x14ac:dyDescent="0.3">
      <c r="A22" s="23">
        <v>2</v>
      </c>
      <c r="B22" s="20" t="s">
        <v>1</v>
      </c>
      <c r="C22" s="6" t="s">
        <v>8</v>
      </c>
      <c r="D22" s="5">
        <v>1</v>
      </c>
      <c r="E22" s="2">
        <v>150</v>
      </c>
      <c r="F22" s="11">
        <f t="shared" ref="F22:F28" si="6">D22*E22</f>
        <v>150</v>
      </c>
      <c r="G22" s="10">
        <f t="shared" ref="G22:G23" si="7">1/3</f>
        <v>0.33333333333333331</v>
      </c>
      <c r="H22" s="17">
        <f t="shared" ref="H22:H28" si="8">$E22</f>
        <v>150</v>
      </c>
      <c r="I22" s="31">
        <f t="shared" ref="I22:I28" si="9">H22*G22</f>
        <v>50</v>
      </c>
      <c r="J22" s="10">
        <f t="shared" ref="J22:J23" si="10">1/3</f>
        <v>0.33333333333333331</v>
      </c>
      <c r="K22" s="17">
        <f t="shared" ref="K22:K28" si="11">$E22</f>
        <v>150</v>
      </c>
      <c r="L22" s="31">
        <f t="shared" ref="L22:L28" si="12">K22*J22</f>
        <v>50</v>
      </c>
      <c r="M22" s="10">
        <f t="shared" ref="M22:M23" si="13">1/3</f>
        <v>0.33333333333333331</v>
      </c>
      <c r="N22" s="17">
        <f t="shared" ref="N22:N28" si="14">$E22</f>
        <v>150</v>
      </c>
      <c r="O22" s="31">
        <f t="shared" ref="O22:O28" si="15">N22*M22</f>
        <v>50</v>
      </c>
      <c r="P22" s="24"/>
    </row>
    <row r="23" spans="1:16" x14ac:dyDescent="0.3">
      <c r="A23" s="23">
        <v>3</v>
      </c>
      <c r="B23" s="20" t="s">
        <v>2</v>
      </c>
      <c r="C23" s="6" t="s">
        <v>8</v>
      </c>
      <c r="D23" s="5">
        <v>1</v>
      </c>
      <c r="E23" s="2"/>
      <c r="F23" s="11">
        <f t="shared" si="6"/>
        <v>0</v>
      </c>
      <c r="G23" s="10">
        <f t="shared" si="7"/>
        <v>0.33333333333333331</v>
      </c>
      <c r="H23" s="17">
        <f t="shared" si="8"/>
        <v>0</v>
      </c>
      <c r="I23" s="31">
        <f t="shared" si="9"/>
        <v>0</v>
      </c>
      <c r="J23" s="10">
        <f t="shared" si="10"/>
        <v>0.33333333333333331</v>
      </c>
      <c r="K23" s="17">
        <f t="shared" si="11"/>
        <v>0</v>
      </c>
      <c r="L23" s="31">
        <f t="shared" si="12"/>
        <v>0</v>
      </c>
      <c r="M23" s="10">
        <f t="shared" si="13"/>
        <v>0.33333333333333331</v>
      </c>
      <c r="N23" s="17">
        <f t="shared" si="14"/>
        <v>0</v>
      </c>
      <c r="O23" s="31">
        <f t="shared" si="15"/>
        <v>0</v>
      </c>
      <c r="P23" s="24"/>
    </row>
    <row r="24" spans="1:16" x14ac:dyDescent="0.3">
      <c r="A24" s="23">
        <v>4</v>
      </c>
      <c r="B24" s="20" t="s">
        <v>21</v>
      </c>
      <c r="C24" s="6"/>
      <c r="D24" s="5">
        <v>1</v>
      </c>
      <c r="E24" s="2">
        <v>1300</v>
      </c>
      <c r="F24" s="11">
        <f t="shared" si="6"/>
        <v>1300</v>
      </c>
      <c r="G24" s="5">
        <v>0.5</v>
      </c>
      <c r="H24" s="17">
        <f t="shared" si="8"/>
        <v>1300</v>
      </c>
      <c r="I24" s="31">
        <f t="shared" si="9"/>
        <v>650</v>
      </c>
      <c r="J24" s="5">
        <v>0.5</v>
      </c>
      <c r="K24" s="17">
        <f t="shared" si="11"/>
        <v>1300</v>
      </c>
      <c r="L24" s="31">
        <f t="shared" si="12"/>
        <v>650</v>
      </c>
      <c r="M24" s="5"/>
      <c r="N24" s="17">
        <f t="shared" si="14"/>
        <v>1300</v>
      </c>
      <c r="O24" s="31">
        <f t="shared" si="15"/>
        <v>0</v>
      </c>
      <c r="P24" s="24"/>
    </row>
    <row r="25" spans="1:16" x14ac:dyDescent="0.3">
      <c r="A25" s="23">
        <v>5</v>
      </c>
      <c r="B25" s="20" t="s">
        <v>32</v>
      </c>
      <c r="C25" s="6" t="s">
        <v>8</v>
      </c>
      <c r="D25" s="5">
        <v>1</v>
      </c>
      <c r="E25" s="2">
        <v>1585</v>
      </c>
      <c r="F25" s="11">
        <f t="shared" si="6"/>
        <v>1585</v>
      </c>
      <c r="G25" s="10">
        <v>4.1000000000000002E-2</v>
      </c>
      <c r="H25" s="17">
        <f t="shared" si="8"/>
        <v>1585</v>
      </c>
      <c r="I25" s="31">
        <f t="shared" si="9"/>
        <v>64.984999999999999</v>
      </c>
      <c r="J25" s="5"/>
      <c r="K25" s="17">
        <f t="shared" si="11"/>
        <v>1585</v>
      </c>
      <c r="L25" s="31">
        <f t="shared" si="12"/>
        <v>0</v>
      </c>
      <c r="M25" s="10">
        <v>0.95899999999999996</v>
      </c>
      <c r="N25" s="17">
        <f t="shared" si="14"/>
        <v>1585</v>
      </c>
      <c r="O25" s="33">
        <f t="shared" si="15"/>
        <v>1520.0149999999999</v>
      </c>
      <c r="P25" s="24"/>
    </row>
    <row r="26" spans="1:16" x14ac:dyDescent="0.3">
      <c r="A26" s="23"/>
      <c r="B26" s="20"/>
      <c r="C26" s="6"/>
      <c r="D26" s="5"/>
      <c r="E26" s="2"/>
      <c r="F26" s="11">
        <f t="shared" si="6"/>
        <v>0</v>
      </c>
      <c r="G26" s="5"/>
      <c r="H26" s="17">
        <f t="shared" si="8"/>
        <v>0</v>
      </c>
      <c r="I26" s="31">
        <f t="shared" si="9"/>
        <v>0</v>
      </c>
      <c r="J26" s="5"/>
      <c r="K26" s="17">
        <f t="shared" si="11"/>
        <v>0</v>
      </c>
      <c r="L26" s="31">
        <f t="shared" si="12"/>
        <v>0</v>
      </c>
      <c r="M26" s="5"/>
      <c r="N26" s="17">
        <f t="shared" si="14"/>
        <v>0</v>
      </c>
      <c r="O26" s="31">
        <f t="shared" si="15"/>
        <v>0</v>
      </c>
      <c r="P26" s="24"/>
    </row>
    <row r="27" spans="1:16" x14ac:dyDescent="0.3">
      <c r="A27" s="23">
        <v>6</v>
      </c>
      <c r="B27" s="20" t="s">
        <v>29</v>
      </c>
      <c r="C27" s="6" t="s">
        <v>11</v>
      </c>
      <c r="D27" s="5">
        <v>129</v>
      </c>
      <c r="E27" s="2">
        <v>435</v>
      </c>
      <c r="F27" s="11">
        <f t="shared" si="6"/>
        <v>56115</v>
      </c>
      <c r="G27" s="5">
        <v>34</v>
      </c>
      <c r="H27" s="17">
        <f t="shared" si="8"/>
        <v>435</v>
      </c>
      <c r="I27" s="31">
        <f t="shared" si="9"/>
        <v>14790</v>
      </c>
      <c r="J27" s="5">
        <v>34</v>
      </c>
      <c r="K27" s="17">
        <f t="shared" si="11"/>
        <v>435</v>
      </c>
      <c r="L27" s="31">
        <f t="shared" si="12"/>
        <v>14790</v>
      </c>
      <c r="M27" s="5">
        <f>D27-G27-J27</f>
        <v>61</v>
      </c>
      <c r="N27" s="17">
        <f t="shared" si="14"/>
        <v>435</v>
      </c>
      <c r="O27" s="31">
        <f t="shared" si="15"/>
        <v>26535</v>
      </c>
      <c r="P27" s="24"/>
    </row>
    <row r="28" spans="1:16" x14ac:dyDescent="0.3">
      <c r="A28" s="23">
        <v>7</v>
      </c>
      <c r="B28" s="20" t="s">
        <v>30</v>
      </c>
      <c r="C28" s="6" t="s">
        <v>8</v>
      </c>
      <c r="D28" s="5">
        <v>1</v>
      </c>
      <c r="E28" s="2">
        <v>1400</v>
      </c>
      <c r="F28" s="11">
        <f t="shared" si="6"/>
        <v>1400</v>
      </c>
      <c r="G28" s="10">
        <v>0.26400000000000001</v>
      </c>
      <c r="H28" s="17">
        <f t="shared" si="8"/>
        <v>1400</v>
      </c>
      <c r="I28" s="31">
        <f t="shared" si="9"/>
        <v>369.6</v>
      </c>
      <c r="J28" s="10">
        <v>0.26400000000000001</v>
      </c>
      <c r="K28" s="17">
        <f t="shared" si="11"/>
        <v>1400</v>
      </c>
      <c r="L28" s="31">
        <f t="shared" si="12"/>
        <v>369.6</v>
      </c>
      <c r="M28" s="10">
        <v>0.47199999999999998</v>
      </c>
      <c r="N28" s="17">
        <f t="shared" si="14"/>
        <v>1400</v>
      </c>
      <c r="O28" s="31">
        <f t="shared" si="15"/>
        <v>660.8</v>
      </c>
      <c r="P28" s="24"/>
    </row>
    <row r="29" spans="1:16" ht="15" thickBot="1" x14ac:dyDescent="0.35">
      <c r="B29" s="22" t="s">
        <v>18</v>
      </c>
      <c r="C29" s="21"/>
      <c r="D29" s="7"/>
      <c r="E29" s="8"/>
      <c r="F29" s="9">
        <f>SUM(F21:F28)</f>
        <v>60890</v>
      </c>
      <c r="G29" s="7"/>
      <c r="H29" s="8"/>
      <c r="I29" s="13">
        <f>SUM(I21:I28)</f>
        <v>16037.918333333333</v>
      </c>
      <c r="J29" s="14"/>
      <c r="K29" s="15"/>
      <c r="L29" s="13">
        <f>SUM(L21:L28)</f>
        <v>15972.933333333334</v>
      </c>
      <c r="M29" s="14"/>
      <c r="N29" s="15"/>
      <c r="O29" s="13">
        <f>SUM(O21:O28)</f>
        <v>28879.148333333331</v>
      </c>
      <c r="P29" s="24"/>
    </row>
    <row r="30" spans="1:16" ht="15" thickTop="1" x14ac:dyDescent="0.3">
      <c r="I30" s="32">
        <f>I29-170</f>
        <v>15867.918333333333</v>
      </c>
    </row>
    <row r="31" spans="1:16" x14ac:dyDescent="0.3">
      <c r="B31" t="s">
        <v>33</v>
      </c>
      <c r="I31" s="1">
        <v>18962</v>
      </c>
    </row>
    <row r="32" spans="1:16" x14ac:dyDescent="0.3">
      <c r="B32" t="s">
        <v>34</v>
      </c>
      <c r="I32" s="32">
        <f>I29-I31</f>
        <v>-2924.0816666666669</v>
      </c>
      <c r="L32" s="32"/>
      <c r="O32" s="24"/>
    </row>
    <row r="33" spans="9:15" x14ac:dyDescent="0.3">
      <c r="I33" s="32"/>
      <c r="J33" s="32"/>
      <c r="K33" s="32"/>
      <c r="L33" s="32"/>
      <c r="M33" s="32"/>
      <c r="N33" s="32"/>
      <c r="O33" s="32"/>
    </row>
  </sheetData>
  <mergeCells count="9">
    <mergeCell ref="B3:O3"/>
    <mergeCell ref="G7:I7"/>
    <mergeCell ref="J7:L7"/>
    <mergeCell ref="M7:O7"/>
    <mergeCell ref="P7:R7"/>
    <mergeCell ref="G20:I20"/>
    <mergeCell ref="J20:L20"/>
    <mergeCell ref="M20:O20"/>
    <mergeCell ref="B18:O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6"/>
  <sheetViews>
    <sheetView tabSelected="1" zoomScale="60" zoomScaleNormal="60" workbookViewId="0">
      <selection activeCell="B3" sqref="B3"/>
    </sheetView>
  </sheetViews>
  <sheetFormatPr baseColWidth="10" defaultRowHeight="14.4" x14ac:dyDescent="0.3"/>
  <cols>
    <col min="2" max="2" width="35.6640625" bestFit="1" customWidth="1"/>
    <col min="9" max="9" width="12.88671875" bestFit="1" customWidth="1"/>
  </cols>
  <sheetData>
    <row r="2" spans="2:19" ht="15" thickBot="1" x14ac:dyDescent="0.35">
      <c r="B2" s="87">
        <v>44032</v>
      </c>
    </row>
    <row r="3" spans="2:19" ht="72.599999999999994" thickBot="1" x14ac:dyDescent="0.35">
      <c r="C3" s="96" t="s">
        <v>40</v>
      </c>
      <c r="D3" s="97"/>
      <c r="E3" s="98"/>
      <c r="F3" s="99" t="s">
        <v>37</v>
      </c>
      <c r="G3" s="100"/>
      <c r="H3" s="100"/>
      <c r="I3" s="47" t="s">
        <v>46</v>
      </c>
      <c r="J3" s="99" t="s">
        <v>52</v>
      </c>
      <c r="K3" s="100"/>
      <c r="L3" s="100"/>
      <c r="M3" s="99" t="s">
        <v>54</v>
      </c>
      <c r="N3" s="100"/>
      <c r="O3" s="100"/>
      <c r="P3" s="71" t="s">
        <v>56</v>
      </c>
      <c r="Q3" s="73" t="s">
        <v>61</v>
      </c>
      <c r="R3" s="75" t="s">
        <v>62</v>
      </c>
      <c r="S3" s="76" t="s">
        <v>63</v>
      </c>
    </row>
    <row r="4" spans="2:19" x14ac:dyDescent="0.3">
      <c r="B4" s="37" t="s">
        <v>38</v>
      </c>
      <c r="C4" s="44">
        <v>0.25</v>
      </c>
      <c r="D4" s="45">
        <v>340</v>
      </c>
      <c r="E4" s="45">
        <f>C4*D4</f>
        <v>85</v>
      </c>
      <c r="F4" s="48">
        <v>0</v>
      </c>
      <c r="G4" s="49">
        <v>340</v>
      </c>
      <c r="H4" s="50">
        <f>F4*G4</f>
        <v>0</v>
      </c>
      <c r="I4" s="46">
        <f>H4/E4</f>
        <v>0</v>
      </c>
      <c r="J4" s="48">
        <v>0.25</v>
      </c>
      <c r="K4" s="49">
        <v>340</v>
      </c>
      <c r="L4" s="50">
        <f>J4*K4</f>
        <v>85</v>
      </c>
      <c r="M4" s="48">
        <v>0</v>
      </c>
      <c r="N4" s="49">
        <v>340</v>
      </c>
      <c r="O4" s="50">
        <f>M4*N4</f>
        <v>0</v>
      </c>
      <c r="P4" s="61">
        <f>O4+L4+H4</f>
        <v>85</v>
      </c>
      <c r="Q4" s="72"/>
      <c r="R4" s="77">
        <f>P4+Q4</f>
        <v>85</v>
      </c>
      <c r="S4" s="78"/>
    </row>
    <row r="5" spans="2:19" x14ac:dyDescent="0.3">
      <c r="B5" s="38" t="s">
        <v>1</v>
      </c>
      <c r="C5" s="35">
        <f>1/4</f>
        <v>0.25</v>
      </c>
      <c r="D5" s="2">
        <v>150</v>
      </c>
      <c r="E5" s="3">
        <f t="shared" ref="E5:E10" si="0">C5*D5</f>
        <v>37.5</v>
      </c>
      <c r="F5" s="51">
        <f>1/4</f>
        <v>0.25</v>
      </c>
      <c r="G5" s="52">
        <v>150</v>
      </c>
      <c r="H5" s="53">
        <f t="shared" ref="H5:H10" si="1">F5*G5</f>
        <v>37.5</v>
      </c>
      <c r="I5" s="41">
        <f t="shared" ref="I5:I10" si="2">H5/E5</f>
        <v>1</v>
      </c>
      <c r="J5" s="51">
        <v>0</v>
      </c>
      <c r="K5" s="52">
        <v>150</v>
      </c>
      <c r="L5" s="53">
        <f t="shared" ref="L5:L10" si="3">J5*K5</f>
        <v>0</v>
      </c>
      <c r="M5" s="51">
        <v>0</v>
      </c>
      <c r="N5" s="52">
        <v>150</v>
      </c>
      <c r="O5" s="53">
        <f t="shared" ref="O5:O10" si="4">M5*N5</f>
        <v>0</v>
      </c>
      <c r="P5" s="62">
        <f t="shared" ref="P5:P11" si="5">O5+L5+H5</f>
        <v>37.5</v>
      </c>
      <c r="Q5" s="34"/>
      <c r="R5" s="77">
        <f t="shared" ref="R5:R13" si="6">P5+Q5</f>
        <v>37.5</v>
      </c>
      <c r="S5" s="79"/>
    </row>
    <row r="6" spans="2:19" x14ac:dyDescent="0.3">
      <c r="B6" s="38" t="s">
        <v>21</v>
      </c>
      <c r="C6" s="35">
        <v>0.33333333333300003</v>
      </c>
      <c r="D6" s="2">
        <v>1300</v>
      </c>
      <c r="E6" s="3">
        <f t="shared" si="0"/>
        <v>433.33333333290005</v>
      </c>
      <c r="F6" s="51">
        <v>0.33333333333300003</v>
      </c>
      <c r="G6" s="52">
        <v>1300</v>
      </c>
      <c r="H6" s="53">
        <f t="shared" si="1"/>
        <v>433.33333333290005</v>
      </c>
      <c r="I6" s="41">
        <f t="shared" si="2"/>
        <v>1</v>
      </c>
      <c r="J6" s="51">
        <v>0</v>
      </c>
      <c r="K6" s="52">
        <v>1300</v>
      </c>
      <c r="L6" s="53">
        <f t="shared" si="3"/>
        <v>0</v>
      </c>
      <c r="M6" s="51">
        <v>0</v>
      </c>
      <c r="N6" s="52">
        <v>1300</v>
      </c>
      <c r="O6" s="53">
        <f t="shared" si="4"/>
        <v>0</v>
      </c>
      <c r="P6" s="62">
        <f t="shared" si="5"/>
        <v>433.33333333290005</v>
      </c>
      <c r="Q6" s="34"/>
      <c r="R6" s="77">
        <f t="shared" si="6"/>
        <v>433.33333333290005</v>
      </c>
      <c r="S6" s="79"/>
    </row>
    <row r="7" spans="2:19" x14ac:dyDescent="0.3">
      <c r="B7" s="38" t="s">
        <v>32</v>
      </c>
      <c r="C7" s="35">
        <v>3.3799999999999997E-2</v>
      </c>
      <c r="D7" s="2">
        <v>1915</v>
      </c>
      <c r="E7" s="3">
        <f t="shared" si="0"/>
        <v>64.72699999999999</v>
      </c>
      <c r="F7" s="51">
        <v>3.3799999999999997E-2</v>
      </c>
      <c r="G7" s="52">
        <v>1915</v>
      </c>
      <c r="H7" s="53">
        <f t="shared" si="1"/>
        <v>64.72699999999999</v>
      </c>
      <c r="I7" s="41">
        <f t="shared" si="2"/>
        <v>1</v>
      </c>
      <c r="J7" s="51">
        <v>0</v>
      </c>
      <c r="K7" s="52">
        <v>1915</v>
      </c>
      <c r="L7" s="53">
        <f t="shared" si="3"/>
        <v>0</v>
      </c>
      <c r="M7" s="51">
        <v>0</v>
      </c>
      <c r="N7" s="52">
        <v>1915</v>
      </c>
      <c r="O7" s="53">
        <f t="shared" si="4"/>
        <v>0</v>
      </c>
      <c r="P7" s="62">
        <f t="shared" si="5"/>
        <v>64.72699999999999</v>
      </c>
      <c r="Q7" s="34"/>
      <c r="R7" s="77">
        <f t="shared" si="6"/>
        <v>64.72699999999999</v>
      </c>
      <c r="S7" s="79"/>
    </row>
    <row r="8" spans="2:19" x14ac:dyDescent="0.3">
      <c r="B8" s="38" t="s">
        <v>35</v>
      </c>
      <c r="C8" s="36">
        <v>8.4599999999999995E-2</v>
      </c>
      <c r="D8" s="2">
        <v>800</v>
      </c>
      <c r="E8" s="3">
        <f t="shared" si="0"/>
        <v>67.679999999999993</v>
      </c>
      <c r="F8" s="52">
        <v>8.4599999999999995E-2</v>
      </c>
      <c r="G8" s="52">
        <v>800</v>
      </c>
      <c r="H8" s="53">
        <f t="shared" si="1"/>
        <v>67.679999999999993</v>
      </c>
      <c r="I8" s="41">
        <f t="shared" si="2"/>
        <v>1</v>
      </c>
      <c r="J8" s="52">
        <v>0</v>
      </c>
      <c r="K8" s="52">
        <v>800</v>
      </c>
      <c r="L8" s="53">
        <f t="shared" si="3"/>
        <v>0</v>
      </c>
      <c r="M8" s="52">
        <v>0</v>
      </c>
      <c r="N8" s="52">
        <v>800</v>
      </c>
      <c r="O8" s="53">
        <f t="shared" si="4"/>
        <v>0</v>
      </c>
      <c r="P8" s="62">
        <f t="shared" si="5"/>
        <v>67.679999999999993</v>
      </c>
      <c r="Q8" s="34"/>
      <c r="R8" s="77">
        <f t="shared" si="6"/>
        <v>67.679999999999993</v>
      </c>
      <c r="S8" s="79"/>
    </row>
    <row r="9" spans="2:19" x14ac:dyDescent="0.3">
      <c r="B9" s="38" t="s">
        <v>29</v>
      </c>
      <c r="C9" s="36">
        <v>34</v>
      </c>
      <c r="D9" s="2">
        <v>435</v>
      </c>
      <c r="E9" s="3">
        <f t="shared" si="0"/>
        <v>14790</v>
      </c>
      <c r="F9" s="54">
        <v>8</v>
      </c>
      <c r="G9" s="54">
        <v>435</v>
      </c>
      <c r="H9" s="55">
        <f t="shared" si="1"/>
        <v>3480</v>
      </c>
      <c r="I9" s="41">
        <f t="shared" si="2"/>
        <v>0.23529411764705882</v>
      </c>
      <c r="J9" s="54">
        <v>30</v>
      </c>
      <c r="K9" s="54">
        <v>435</v>
      </c>
      <c r="L9" s="55">
        <f t="shared" si="3"/>
        <v>13050</v>
      </c>
      <c r="M9" s="54">
        <v>0</v>
      </c>
      <c r="N9" s="54">
        <v>435</v>
      </c>
      <c r="O9" s="55">
        <f t="shared" si="4"/>
        <v>0</v>
      </c>
      <c r="P9" s="62">
        <f t="shared" si="5"/>
        <v>16530</v>
      </c>
      <c r="Q9" s="34"/>
      <c r="R9" s="77">
        <f t="shared" si="6"/>
        <v>16530</v>
      </c>
      <c r="S9" s="79"/>
    </row>
    <row r="10" spans="2:19" x14ac:dyDescent="0.3">
      <c r="B10" s="38" t="s">
        <v>30</v>
      </c>
      <c r="C10" s="39">
        <v>0.23</v>
      </c>
      <c r="D10" s="2">
        <v>1650</v>
      </c>
      <c r="E10" s="3">
        <f t="shared" si="0"/>
        <v>379.5</v>
      </c>
      <c r="F10" s="56">
        <v>0</v>
      </c>
      <c r="G10" s="54">
        <v>1650</v>
      </c>
      <c r="H10" s="55">
        <f t="shared" si="1"/>
        <v>0</v>
      </c>
      <c r="I10" s="41">
        <f t="shared" si="2"/>
        <v>0</v>
      </c>
      <c r="J10" s="56">
        <v>0</v>
      </c>
      <c r="K10" s="54">
        <v>1650</v>
      </c>
      <c r="L10" s="55">
        <f t="shared" si="3"/>
        <v>0</v>
      </c>
      <c r="M10" s="56">
        <v>0.23</v>
      </c>
      <c r="N10" s="54">
        <v>1650</v>
      </c>
      <c r="O10" s="55">
        <f t="shared" si="4"/>
        <v>379.5</v>
      </c>
      <c r="P10" s="62">
        <f t="shared" si="5"/>
        <v>379.5</v>
      </c>
      <c r="Q10" s="34"/>
      <c r="R10" s="77">
        <f t="shared" si="6"/>
        <v>379.5</v>
      </c>
      <c r="S10" s="79"/>
    </row>
    <row r="11" spans="2:19" ht="15" thickBot="1" x14ac:dyDescent="0.35">
      <c r="B11" s="40" t="s">
        <v>36</v>
      </c>
      <c r="C11" s="64">
        <v>0</v>
      </c>
      <c r="D11" s="65">
        <v>0</v>
      </c>
      <c r="E11" s="65">
        <v>0</v>
      </c>
      <c r="F11" s="66">
        <v>0</v>
      </c>
      <c r="G11" s="66">
        <v>0</v>
      </c>
      <c r="H11" s="58"/>
      <c r="I11" s="67" t="s">
        <v>39</v>
      </c>
      <c r="J11" s="66">
        <v>0</v>
      </c>
      <c r="K11" s="66">
        <v>0</v>
      </c>
      <c r="L11" s="58"/>
      <c r="M11" s="66">
        <v>0</v>
      </c>
      <c r="N11" s="66">
        <v>0</v>
      </c>
      <c r="O11" s="58"/>
      <c r="P11" s="68">
        <f t="shared" si="5"/>
        <v>0</v>
      </c>
      <c r="Q11" s="34"/>
      <c r="R11" s="77">
        <f t="shared" si="6"/>
        <v>0</v>
      </c>
      <c r="S11" s="79"/>
    </row>
    <row r="12" spans="2:19" x14ac:dyDescent="0.3">
      <c r="B12" s="63" t="s">
        <v>60</v>
      </c>
      <c r="C12" s="34"/>
      <c r="D12" s="34"/>
      <c r="E12" s="34"/>
      <c r="F12" s="57"/>
      <c r="G12" s="57"/>
      <c r="H12" s="57"/>
      <c r="I12" s="70"/>
      <c r="J12" s="57"/>
      <c r="K12" s="57"/>
      <c r="L12" s="57"/>
      <c r="M12" s="57"/>
      <c r="N12" s="57"/>
      <c r="O12" s="57"/>
      <c r="P12" s="62"/>
      <c r="Q12" s="34">
        <v>2720</v>
      </c>
      <c r="R12" s="77">
        <f t="shared" si="6"/>
        <v>2720</v>
      </c>
      <c r="S12" s="79"/>
    </row>
    <row r="13" spans="2:19" ht="15" thickBot="1" x14ac:dyDescent="0.35">
      <c r="B13" s="63" t="s">
        <v>59</v>
      </c>
      <c r="C13" s="34"/>
      <c r="D13" s="34"/>
      <c r="E13" s="34"/>
      <c r="F13" s="57"/>
      <c r="G13" s="57"/>
      <c r="H13" s="57"/>
      <c r="I13" s="70"/>
      <c r="J13" s="57"/>
      <c r="K13" s="57"/>
      <c r="L13" s="57"/>
      <c r="M13" s="57"/>
      <c r="N13" s="57"/>
      <c r="O13" s="57"/>
      <c r="P13" s="62"/>
      <c r="Q13" s="34"/>
      <c r="R13" s="80">
        <f t="shared" si="6"/>
        <v>0</v>
      </c>
      <c r="S13" s="81"/>
    </row>
    <row r="14" spans="2:19" ht="15" thickBot="1" x14ac:dyDescent="0.35">
      <c r="E14" s="24">
        <f>SUM(E4:E11)</f>
        <v>15857.7403333329</v>
      </c>
      <c r="F14" s="59"/>
      <c r="G14" s="59"/>
      <c r="H14" s="69">
        <f ca="1">SUM(H4:H26)</f>
        <v>4083.2403333329003</v>
      </c>
      <c r="J14" s="59"/>
      <c r="K14" s="59"/>
      <c r="L14" s="69">
        <f>SUM(L4:L11)</f>
        <v>13135</v>
      </c>
      <c r="M14" s="60" t="s">
        <v>55</v>
      </c>
      <c r="N14" s="59"/>
      <c r="O14" s="69">
        <f>SUM(O4:O11)</f>
        <v>379.5</v>
      </c>
      <c r="P14" s="60">
        <f>SUM(P4:P11)</f>
        <v>17597.740333332898</v>
      </c>
      <c r="Q14" s="74"/>
      <c r="R14" s="82">
        <f>SUM(R4:R13)</f>
        <v>20317.740333332898</v>
      </c>
      <c r="S14" s="82">
        <f>R14*1.2</f>
        <v>24381.288399999477</v>
      </c>
    </row>
    <row r="15" spans="2:19" x14ac:dyDescent="0.3">
      <c r="G15" t="s">
        <v>64</v>
      </c>
      <c r="L15" s="42">
        <f ca="1">L14+H14</f>
        <v>0</v>
      </c>
      <c r="M15" s="24"/>
      <c r="O15" s="24">
        <f ca="1">O14+L14+H14</f>
        <v>0</v>
      </c>
      <c r="R15" s="24" t="s">
        <v>55</v>
      </c>
    </row>
    <row r="16" spans="2:19" x14ac:dyDescent="0.3">
      <c r="L16" s="42"/>
      <c r="M16" s="24"/>
    </row>
    <row r="22" spans="2:8" x14ac:dyDescent="0.3">
      <c r="B22" t="s">
        <v>53</v>
      </c>
      <c r="C22">
        <v>4</v>
      </c>
      <c r="D22" s="43">
        <v>435</v>
      </c>
      <c r="E22" s="24">
        <f>C22*D22</f>
        <v>1740</v>
      </c>
      <c r="H22" s="42"/>
    </row>
    <row r="23" spans="2:8" x14ac:dyDescent="0.3">
      <c r="E23" s="24">
        <f>SUM(E14:E22)</f>
        <v>17597.740333332898</v>
      </c>
      <c r="H23" s="42"/>
    </row>
    <row r="24" spans="2:8" ht="15" thickBot="1" x14ac:dyDescent="0.35">
      <c r="E24" s="24"/>
      <c r="H24" s="42"/>
    </row>
    <row r="25" spans="2:8" ht="15" thickBot="1" x14ac:dyDescent="0.35">
      <c r="B25" s="86" t="s">
        <v>41</v>
      </c>
      <c r="C25" s="101" t="s">
        <v>44</v>
      </c>
      <c r="D25" s="101"/>
      <c r="E25" s="102"/>
    </row>
    <row r="26" spans="2:8" x14ac:dyDescent="0.3">
      <c r="B26" t="s">
        <v>42</v>
      </c>
      <c r="C26">
        <v>46</v>
      </c>
      <c r="D26">
        <v>20</v>
      </c>
      <c r="E26">
        <f>C26*D26</f>
        <v>920</v>
      </c>
    </row>
    <row r="27" spans="2:8" x14ac:dyDescent="0.3">
      <c r="B27" t="s">
        <v>43</v>
      </c>
      <c r="C27">
        <v>1</v>
      </c>
      <c r="D27">
        <v>1310</v>
      </c>
      <c r="E27">
        <f>C27*D27</f>
        <v>1310</v>
      </c>
    </row>
    <row r="28" spans="2:8" x14ac:dyDescent="0.3">
      <c r="E28">
        <v>490</v>
      </c>
    </row>
    <row r="30" spans="2:8" x14ac:dyDescent="0.3">
      <c r="B30" t="s">
        <v>45</v>
      </c>
      <c r="C30">
        <v>3</v>
      </c>
      <c r="D30">
        <v>435</v>
      </c>
      <c r="E30">
        <f>C30*D30</f>
        <v>1305</v>
      </c>
      <c r="F30" t="s">
        <v>57</v>
      </c>
    </row>
    <row r="32" spans="2:8" x14ac:dyDescent="0.3">
      <c r="B32" t="s">
        <v>48</v>
      </c>
      <c r="C32">
        <v>1</v>
      </c>
      <c r="E32">
        <v>15003</v>
      </c>
      <c r="F32" t="s">
        <v>58</v>
      </c>
    </row>
    <row r="34" spans="2:7" x14ac:dyDescent="0.3">
      <c r="B34" t="s">
        <v>47</v>
      </c>
      <c r="E34" s="24">
        <f>SUM(E23:E33)</f>
        <v>36625.740333332898</v>
      </c>
    </row>
    <row r="37" spans="2:7" ht="15" thickBot="1" x14ac:dyDescent="0.35"/>
    <row r="38" spans="2:7" ht="15" thickBot="1" x14ac:dyDescent="0.35">
      <c r="B38" s="83" t="s">
        <v>66</v>
      </c>
      <c r="C38" s="84"/>
      <c r="D38" s="84"/>
      <c r="E38" s="85"/>
    </row>
    <row r="40" spans="2:7" x14ac:dyDescent="0.3">
      <c r="B40" t="s">
        <v>65</v>
      </c>
      <c r="C40">
        <f>27.76*2</f>
        <v>55.52</v>
      </c>
    </row>
    <row r="41" spans="2:7" x14ac:dyDescent="0.3">
      <c r="C41">
        <f>17.43*2</f>
        <v>34.86</v>
      </c>
    </row>
    <row r="42" spans="2:7" x14ac:dyDescent="0.3">
      <c r="C42">
        <f>23.63*2</f>
        <v>47.26</v>
      </c>
    </row>
    <row r="43" spans="2:7" x14ac:dyDescent="0.3">
      <c r="B43" t="s">
        <v>50</v>
      </c>
      <c r="C43">
        <f>SUM(C40:C42)</f>
        <v>137.63999999999999</v>
      </c>
      <c r="D43">
        <v>2.5</v>
      </c>
      <c r="E43">
        <f>C43/D43</f>
        <v>55.055999999999997</v>
      </c>
      <c r="F43">
        <v>430</v>
      </c>
      <c r="G43">
        <f>E43*F43</f>
        <v>23674.079999999998</v>
      </c>
    </row>
    <row r="44" spans="2:7" x14ac:dyDescent="0.3">
      <c r="B44" t="s">
        <v>51</v>
      </c>
      <c r="G44">
        <v>1000</v>
      </c>
    </row>
    <row r="46" spans="2:7" x14ac:dyDescent="0.3">
      <c r="B46" t="s">
        <v>49</v>
      </c>
      <c r="C46">
        <v>130</v>
      </c>
      <c r="D46">
        <v>230</v>
      </c>
      <c r="G46">
        <f>C46*D46</f>
        <v>29900</v>
      </c>
    </row>
  </sheetData>
  <mergeCells count="5">
    <mergeCell ref="C3:E3"/>
    <mergeCell ref="F3:H3"/>
    <mergeCell ref="C25:E25"/>
    <mergeCell ref="J3:L3"/>
    <mergeCell ref="M3:O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F01A5-64BE-45CC-8CD1-B81CB8BBBDDD}">
  <ds:schemaRefs>
    <ds:schemaRef ds:uri="http://schemas.openxmlformats.org/package/2006/metadata/core-properties"/>
    <ds:schemaRef ds:uri="http://schemas.microsoft.com/office/infopath/2007/PartnerControls"/>
    <ds:schemaRef ds:uri="10a85b5d-1f8c-4d07-8f99-52d02cdfd36a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86dbcd50-d4c1-4dee-99dc-8d285ae83b7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7BD75A-8E7C-47F6-AD77-D151896B3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8670B5-BC24-43EE-9B1D-1AF5ADCA9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ECR</vt:lpstr>
      <vt:lpstr>suivi ECR BUDGET ET FACTURE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Veronique ROUSSEL</cp:lastModifiedBy>
  <cp:lastPrinted>2020-02-05T15:40:49Z</cp:lastPrinted>
  <dcterms:created xsi:type="dcterms:W3CDTF">2019-12-17T21:06:46Z</dcterms:created>
  <dcterms:modified xsi:type="dcterms:W3CDTF">2020-07-20T13:07:06Z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