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HELIOS DEVELOPPEMENT\IMMOBILIER BOOS CAP TERRAIN\ZETA\BUDGET ZETA\"/>
    </mc:Choice>
  </mc:AlternateContent>
  <bookViews>
    <workbookView xWindow="0" yWindow="0" windowWidth="23040" windowHeight="8835" activeTab="2"/>
  </bookViews>
  <sheets>
    <sheet name="2019" sheetId="1" r:id="rId1"/>
    <sheet name="2020-2021" sheetId="2" r:id="rId2"/>
    <sheet name="2022 à mettre à jou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B75" i="3"/>
  <c r="D82" i="3"/>
  <c r="C82" i="3"/>
  <c r="F79" i="3"/>
  <c r="B77" i="3"/>
  <c r="G74" i="3"/>
  <c r="F28" i="3"/>
  <c r="C15" i="3" l="1"/>
  <c r="C14" i="3"/>
  <c r="F66" i="3" l="1"/>
  <c r="C9" i="3" l="1"/>
  <c r="C28" i="3"/>
  <c r="B34" i="3"/>
  <c r="C36" i="3" s="1"/>
  <c r="B38" i="3" s="1"/>
  <c r="C39" i="3" s="1"/>
  <c r="B30" i="3"/>
  <c r="B28" i="3"/>
  <c r="B20" i="3"/>
  <c r="B25" i="3"/>
  <c r="B19" i="3"/>
  <c r="B27" i="3" l="1"/>
  <c r="B26" i="3"/>
  <c r="F62" i="3" l="1"/>
  <c r="Q50" i="3"/>
  <c r="P50" i="3"/>
  <c r="P52" i="3" s="1"/>
  <c r="O50" i="3"/>
  <c r="O52" i="3" s="1"/>
  <c r="N50" i="3"/>
  <c r="M50" i="3"/>
  <c r="M52" i="3" s="1"/>
  <c r="L50" i="3"/>
  <c r="K50" i="3"/>
  <c r="J50" i="3"/>
  <c r="J52" i="3" s="1"/>
  <c r="I50" i="3"/>
  <c r="I52" i="3" s="1"/>
  <c r="H50" i="3"/>
  <c r="H52" i="3" s="1"/>
  <c r="G50" i="3"/>
  <c r="G52" i="3" s="1"/>
  <c r="F50" i="3"/>
  <c r="F52" i="3" s="1"/>
  <c r="Q52" i="3"/>
  <c r="K52" i="3" l="1"/>
  <c r="L52" i="3"/>
  <c r="N52" i="3"/>
  <c r="C11" i="2"/>
  <c r="B45" i="2" l="1"/>
  <c r="B49" i="2" s="1"/>
  <c r="M33" i="2"/>
  <c r="L33" i="2"/>
  <c r="K33" i="2"/>
  <c r="J33" i="2"/>
  <c r="I33" i="2"/>
  <c r="I35" i="2" s="1"/>
  <c r="H33" i="2"/>
  <c r="G33" i="2"/>
  <c r="F33" i="2"/>
  <c r="E33" i="2"/>
  <c r="D33" i="2"/>
  <c r="C33" i="2"/>
  <c r="C35" i="2" s="1"/>
  <c r="B33" i="2"/>
  <c r="M11" i="2"/>
  <c r="M35" i="2" s="1"/>
  <c r="L11" i="2"/>
  <c r="K11" i="2"/>
  <c r="J11" i="2"/>
  <c r="J35" i="2" s="1"/>
  <c r="I11" i="2"/>
  <c r="H11" i="2"/>
  <c r="G11" i="2"/>
  <c r="G35" i="2" s="1"/>
  <c r="F11" i="2"/>
  <c r="E11" i="2"/>
  <c r="E35" i="2" s="1"/>
  <c r="D11" i="2"/>
  <c r="D35" i="2" s="1"/>
  <c r="B11" i="2"/>
  <c r="B35" i="2" s="1"/>
  <c r="H35" i="2" l="1"/>
  <c r="K35" i="2"/>
  <c r="F35" i="2"/>
  <c r="L35" i="2"/>
  <c r="B57" i="1"/>
  <c r="K10" i="1" l="1"/>
  <c r="D52" i="1"/>
  <c r="D54" i="1"/>
  <c r="A52" i="1"/>
  <c r="B51" i="1"/>
  <c r="I10" i="1" l="1"/>
  <c r="J10" i="1"/>
  <c r="H10" i="1"/>
  <c r="B42" i="1" l="1"/>
  <c r="B46" i="1" s="1"/>
  <c r="C30" i="1" l="1"/>
  <c r="D30" i="1"/>
  <c r="E30" i="1"/>
  <c r="F30" i="1"/>
  <c r="G30" i="1"/>
  <c r="H30" i="1"/>
  <c r="I30" i="1"/>
  <c r="J30" i="1"/>
  <c r="K30" i="1"/>
  <c r="L30" i="1"/>
  <c r="M30" i="1"/>
  <c r="C10" i="1"/>
  <c r="D10" i="1"/>
  <c r="E10" i="1"/>
  <c r="F10" i="1"/>
  <c r="G10" i="1"/>
  <c r="L10" i="1"/>
  <c r="M10" i="1"/>
  <c r="B10" i="1"/>
  <c r="B30" i="1"/>
  <c r="K32" i="1" l="1"/>
  <c r="C32" i="1"/>
  <c r="B32" i="1"/>
  <c r="G32" i="1"/>
  <c r="J32" i="1"/>
  <c r="F32" i="1"/>
  <c r="M32" i="1"/>
  <c r="I32" i="1"/>
  <c r="E32" i="1"/>
  <c r="L32" i="1"/>
  <c r="H32" i="1"/>
  <c r="D32" i="1"/>
</calcChain>
</file>

<file path=xl/comments1.xml><?xml version="1.0" encoding="utf-8"?>
<comments xmlns="http://schemas.openxmlformats.org/spreadsheetml/2006/main">
  <authors>
    <author>Veronique ROUSSEL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Veronique ROUSSEL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<sst xmlns="http://schemas.openxmlformats.org/spreadsheetml/2006/main" count="238" uniqueCount="81">
  <si>
    <t>Recettes</t>
  </si>
  <si>
    <t xml:space="preserve"> </t>
  </si>
  <si>
    <t>Dépenses</t>
  </si>
  <si>
    <t>Impot Foncier</t>
  </si>
  <si>
    <t>Honoraire Juridique</t>
  </si>
  <si>
    <t>Honoraire comptable</t>
  </si>
  <si>
    <t>entretien divers</t>
  </si>
  <si>
    <t>avance s/charge</t>
  </si>
  <si>
    <t>assurance</t>
  </si>
  <si>
    <t>Total dépenses</t>
  </si>
  <si>
    <t>total Recettes</t>
  </si>
  <si>
    <t>solde</t>
  </si>
  <si>
    <t>prêt Helios</t>
  </si>
  <si>
    <t>Prêt Roussel</t>
  </si>
  <si>
    <t>appel fonds 04-05-2018</t>
  </si>
  <si>
    <t>total Helios</t>
  </si>
  <si>
    <t>total emprunt hors CIC</t>
  </si>
  <si>
    <t>Loyer (60000 ht Annuel)</t>
  </si>
  <si>
    <t>entretien toiture</t>
  </si>
  <si>
    <t>rbt emprunt CIC ass. Incluse (05-09-2025)</t>
  </si>
  <si>
    <t xml:space="preserve">Travaux entretien </t>
  </si>
  <si>
    <t>?</t>
  </si>
  <si>
    <t>BUDGET ZETA</t>
  </si>
  <si>
    <t>assurance emprunteur PRO</t>
  </si>
  <si>
    <t>assurance emprunteur vRO</t>
  </si>
  <si>
    <t>prêt CIC 1,300,000 25-11-2030</t>
  </si>
  <si>
    <t>subvention Région versement 01-03-2019</t>
  </si>
  <si>
    <t>loyer septembre minoré</t>
  </si>
  <si>
    <t>minoration des loyers suite subvention (6*14500+11832)</t>
  </si>
  <si>
    <t>minoration des loyers suite subvention (6*14500 + 11832)</t>
  </si>
  <si>
    <t>ASL APPEL DE FONDS TTC</t>
  </si>
  <si>
    <t>Remboursé le 22-08-2019</t>
  </si>
  <si>
    <t>encours</t>
  </si>
  <si>
    <t>recherche marnières</t>
  </si>
  <si>
    <t>tva</t>
  </si>
  <si>
    <t>regul Charges 2019</t>
  </si>
  <si>
    <t>rappel loyer 2019 indexation</t>
  </si>
  <si>
    <t>Loyer  réindexé (mars régul 01 et 02)</t>
  </si>
  <si>
    <t>,</t>
  </si>
  <si>
    <t>suspension covid</t>
  </si>
  <si>
    <t>charges ASL CCI VILLAGE METROPOLE</t>
  </si>
  <si>
    <t>Impot Foncier facturé en 12-2021 et payé 07-01-22</t>
  </si>
  <si>
    <t xml:space="preserve">à mettre à jour </t>
  </si>
  <si>
    <t>à refacturer à auditech</t>
  </si>
  <si>
    <t>budget charges annuelles ht</t>
  </si>
  <si>
    <t>charges ASL LINDBERGH</t>
  </si>
  <si>
    <t>assurance Propriétaire non occupant</t>
  </si>
  <si>
    <t xml:space="preserve">total charges courantes </t>
  </si>
  <si>
    <t>frais bancaire</t>
  </si>
  <si>
    <t>total Rbt emprunt Bancaire</t>
  </si>
  <si>
    <t>total résultat</t>
  </si>
  <si>
    <t xml:space="preserve">loyer  annuel </t>
  </si>
  <si>
    <t xml:space="preserve">faire simulation remboursement jusqu'en 2030 en fonction </t>
  </si>
  <si>
    <t>dû HELIOS Compte courant 31-12-2020</t>
  </si>
  <si>
    <t xml:space="preserve">solde à rembourser </t>
  </si>
  <si>
    <t>nbre Échéances restantes au 31-01-22</t>
  </si>
  <si>
    <t>total loyer minimum pour rembourser l'emprunt</t>
  </si>
  <si>
    <t>delta entre loyer mini pour couvrir les emprunts par rapport au loyer actuel</t>
  </si>
  <si>
    <t xml:space="preserve">il faut générer  un budget  pour des travaux exceptionnels… </t>
  </si>
  <si>
    <t>attente valorisation Bnp Real Estate</t>
  </si>
  <si>
    <t>proposition rbt à Helios au 01-02-2022</t>
  </si>
  <si>
    <t>Validé avec Justine le 07-02-22</t>
  </si>
  <si>
    <t>refacturé en 12-2021</t>
  </si>
  <si>
    <t>fait 12-21</t>
  </si>
  <si>
    <t>charge 2021</t>
  </si>
  <si>
    <t>Trésorerie  Zeta au 20-06-22</t>
  </si>
  <si>
    <t>montant  à rembourser</t>
  </si>
  <si>
    <t>remboursement mensuel</t>
  </si>
  <si>
    <t>rbt annuel</t>
  </si>
  <si>
    <t>8 ans</t>
  </si>
  <si>
    <t>4 Mois</t>
  </si>
  <si>
    <t xml:space="preserve">loyer </t>
  </si>
  <si>
    <t>ht</t>
  </si>
  <si>
    <t>ttc</t>
  </si>
  <si>
    <t>diff loyer ht - rbt cic</t>
  </si>
  <si>
    <t>rbt mensuel</t>
  </si>
  <si>
    <t>point de situation au 20-06-2022</t>
  </si>
  <si>
    <t>montant du à Helios si rembt 100000 en 06-22</t>
  </si>
  <si>
    <t>couverture loyer</t>
  </si>
  <si>
    <t>loyer Annuel ht</t>
  </si>
  <si>
    <t>charges 2022 présaisie 10-22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</si>
</sst>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0" borderId="0" xfId="0" applyFont="1"/>
    <xf numFmtId="2" fontId="0" fillId="0" borderId="0" xfId="0" applyNumberFormat="1"/>
    <xf numFmtId="14" fontId="0" fillId="0" borderId="0" xfId="0" applyNumberFormat="1"/>
    <xf numFmtId="0" fontId="0" fillId="2" borderId="0" xfId="0" applyFont="1" applyFill="1"/>
    <xf numFmtId="2" fontId="2" fillId="0" borderId="0" xfId="0" applyNumberFormat="1" applyFont="1"/>
    <xf numFmtId="2" fontId="0" fillId="2" borderId="2" xfId="0" applyNumberFormat="1" applyFill="1" applyBorder="1"/>
    <xf numFmtId="2" fontId="0" fillId="2" borderId="3" xfId="0" applyNumberFormat="1" applyFill="1" applyBorder="1"/>
    <xf numFmtId="0" fontId="0" fillId="2" borderId="4" xfId="0" applyFill="1" applyBorder="1"/>
    <xf numFmtId="2" fontId="0" fillId="2" borderId="0" xfId="0" applyNumberFormat="1" applyFill="1" applyBorder="1"/>
    <xf numFmtId="2" fontId="0" fillId="2" borderId="5" xfId="0" applyNumberFormat="1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2" fontId="0" fillId="2" borderId="7" xfId="0" applyNumberFormat="1" applyFill="1" applyBorder="1"/>
    <xf numFmtId="2" fontId="0" fillId="2" borderId="8" xfId="0" applyNumberFormat="1" applyFill="1" applyBorder="1"/>
    <xf numFmtId="0" fontId="1" fillId="2" borderId="1" xfId="0" applyFont="1" applyFill="1" applyBorder="1" applyAlignment="1">
      <alignment wrapText="1"/>
    </xf>
    <xf numFmtId="0" fontId="0" fillId="0" borderId="9" xfId="0" applyBorder="1"/>
    <xf numFmtId="0" fontId="0" fillId="0" borderId="0" xfId="0" applyBorder="1"/>
    <xf numFmtId="2" fontId="0" fillId="2" borderId="0" xfId="0" applyNumberFormat="1" applyFill="1"/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wrapText="1"/>
    </xf>
    <xf numFmtId="2" fontId="1" fillId="0" borderId="0" xfId="0" applyNumberFormat="1" applyFont="1"/>
    <xf numFmtId="2" fontId="6" fillId="0" borderId="0" xfId="0" applyNumberFormat="1" applyFont="1"/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5" xfId="0" applyNumberFormat="1" applyBorder="1"/>
    <xf numFmtId="0" fontId="0" fillId="0" borderId="4" xfId="0" applyBorder="1"/>
    <xf numFmtId="14" fontId="0" fillId="0" borderId="0" xfId="0" applyNumberFormat="1" applyBorder="1"/>
    <xf numFmtId="0" fontId="0" fillId="0" borderId="6" xfId="0" applyBorder="1"/>
    <xf numFmtId="0" fontId="0" fillId="0" borderId="7" xfId="0" applyBorder="1"/>
    <xf numFmtId="2" fontId="0" fillId="0" borderId="8" xfId="0" applyNumberFormat="1" applyBorder="1"/>
    <xf numFmtId="1" fontId="0" fillId="0" borderId="0" xfId="0" applyNumberFormat="1"/>
    <xf numFmtId="0" fontId="0" fillId="2" borderId="0" xfId="0" applyFill="1" applyAlignment="1">
      <alignment wrapText="1"/>
    </xf>
    <xf numFmtId="2" fontId="0" fillId="3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opLeftCell="L1" workbookViewId="0">
      <selection activeCell="J13" sqref="J13"/>
    </sheetView>
  </sheetViews>
  <sheetFormatPr baseColWidth="10" defaultRowHeight="15" x14ac:dyDescent="0.25"/>
  <cols>
    <col min="1" max="1" width="34.85546875" bestFit="1" customWidth="1"/>
  </cols>
  <sheetData>
    <row r="1" spans="1:20" x14ac:dyDescent="0.25">
      <c r="A1" s="5">
        <v>43699</v>
      </c>
    </row>
    <row r="2" spans="1:20" x14ac:dyDescent="0.25">
      <c r="C2" t="s">
        <v>22</v>
      </c>
    </row>
    <row r="4" spans="1:20" x14ac:dyDescent="0.25">
      <c r="B4" s="2">
        <v>43466</v>
      </c>
      <c r="C4" s="2">
        <v>43497</v>
      </c>
      <c r="D4" s="2">
        <v>43525</v>
      </c>
      <c r="E4" s="2">
        <v>43556</v>
      </c>
      <c r="F4" s="2">
        <v>43586</v>
      </c>
      <c r="G4" s="2">
        <v>43617</v>
      </c>
      <c r="H4" s="2">
        <v>43647</v>
      </c>
      <c r="I4" s="2">
        <v>43678</v>
      </c>
      <c r="J4" s="2">
        <v>43709</v>
      </c>
      <c r="K4" s="2">
        <v>43739</v>
      </c>
      <c r="L4" s="2">
        <v>43770</v>
      </c>
      <c r="M4" s="2">
        <v>43800</v>
      </c>
      <c r="N4" s="2">
        <v>43831</v>
      </c>
      <c r="O4" s="2">
        <v>43862</v>
      </c>
      <c r="P4" s="2">
        <v>43891</v>
      </c>
      <c r="Q4" s="2">
        <v>43922</v>
      </c>
      <c r="R4" s="2">
        <v>43952</v>
      </c>
      <c r="S4" s="2">
        <v>43983</v>
      </c>
    </row>
    <row r="5" spans="1:20" x14ac:dyDescent="0.25">
      <c r="A5" s="1" t="s">
        <v>0</v>
      </c>
    </row>
    <row r="6" spans="1:20" x14ac:dyDescent="0.25">
      <c r="A6" t="s">
        <v>17</v>
      </c>
      <c r="B6" s="4">
        <v>14500</v>
      </c>
      <c r="C6" s="4">
        <v>14500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11832</v>
      </c>
      <c r="K6" s="4">
        <v>14500</v>
      </c>
      <c r="L6" s="4">
        <v>14500</v>
      </c>
      <c r="M6" s="4">
        <v>14500</v>
      </c>
      <c r="N6" s="4">
        <v>14500</v>
      </c>
      <c r="O6" s="4">
        <v>14500</v>
      </c>
      <c r="P6" s="4">
        <v>14500</v>
      </c>
      <c r="Q6" s="4">
        <v>14500</v>
      </c>
      <c r="R6" s="4">
        <v>14500</v>
      </c>
      <c r="S6" s="4">
        <v>14500</v>
      </c>
      <c r="T6" s="4">
        <v>14500</v>
      </c>
    </row>
    <row r="7" spans="1:20" x14ac:dyDescent="0.25">
      <c r="A7" t="s">
        <v>28</v>
      </c>
      <c r="B7" s="4"/>
      <c r="C7" s="4"/>
      <c r="D7" s="4" t="s">
        <v>1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0" x14ac:dyDescent="0.25">
      <c r="A8" t="s">
        <v>7</v>
      </c>
      <c r="B8" s="4"/>
      <c r="C8" s="4"/>
      <c r="D8" s="4"/>
      <c r="E8" s="4"/>
      <c r="F8" s="4"/>
      <c r="G8" s="4"/>
      <c r="H8" s="4" t="s">
        <v>1</v>
      </c>
      <c r="I8" s="4" t="s">
        <v>1</v>
      </c>
      <c r="J8" s="4"/>
      <c r="K8" s="4"/>
      <c r="L8" s="4"/>
      <c r="M8" s="4"/>
      <c r="N8" s="4"/>
      <c r="O8" s="4"/>
      <c r="P8" s="4"/>
      <c r="Q8" s="4"/>
      <c r="R8" s="4"/>
      <c r="S8" s="4"/>
    </row>
    <row r="9" spans="1:20" x14ac:dyDescent="0.25">
      <c r="A9" t="s">
        <v>26</v>
      </c>
      <c r="B9" s="4"/>
      <c r="C9" s="4"/>
      <c r="D9" s="4">
        <v>89668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0" x14ac:dyDescent="0.25">
      <c r="A10" t="s">
        <v>10</v>
      </c>
      <c r="B10" s="4">
        <f>SUM(B6:B9)</f>
        <v>14500</v>
      </c>
      <c r="C10" s="4">
        <f t="shared" ref="C10:M10" si="0">SUM(C6:C9)</f>
        <v>14500</v>
      </c>
      <c r="D10" s="4">
        <f t="shared" si="0"/>
        <v>89668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11832</v>
      </c>
      <c r="K10" s="4">
        <f t="shared" si="0"/>
        <v>14500</v>
      </c>
      <c r="L10" s="4">
        <f t="shared" si="0"/>
        <v>14500</v>
      </c>
      <c r="M10" s="4">
        <f t="shared" si="0"/>
        <v>14500</v>
      </c>
      <c r="N10" s="4"/>
      <c r="O10" s="4"/>
      <c r="P10" s="4"/>
      <c r="Q10" s="4"/>
      <c r="R10" s="4"/>
      <c r="S10" s="4"/>
    </row>
    <row r="11" spans="1:20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20" x14ac:dyDescent="0.25">
      <c r="A12" s="1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0" x14ac:dyDescent="0.25">
      <c r="A13" t="s">
        <v>3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3932</v>
      </c>
      <c r="K13" s="4">
        <v>0</v>
      </c>
      <c r="L13" s="4">
        <v>0</v>
      </c>
      <c r="M13" s="4">
        <v>0</v>
      </c>
      <c r="N13" s="4"/>
      <c r="O13" s="4"/>
      <c r="P13" s="4"/>
      <c r="Q13" s="4"/>
      <c r="R13" s="4"/>
      <c r="S13" s="4"/>
    </row>
    <row r="14" spans="1:20" x14ac:dyDescent="0.25">
      <c r="A14" t="s">
        <v>19</v>
      </c>
      <c r="B14" s="4">
        <v>9697.8799999999992</v>
      </c>
      <c r="C14" s="4">
        <v>9697.8799999999992</v>
      </c>
      <c r="D14" s="4">
        <v>9697.8799999999992</v>
      </c>
      <c r="E14" s="4">
        <v>9697.8799999999992</v>
      </c>
      <c r="F14" s="4">
        <v>9697.8799999999992</v>
      </c>
      <c r="G14" s="4">
        <v>9697.8799999999992</v>
      </c>
      <c r="H14" s="4">
        <v>9697.8799999999992</v>
      </c>
      <c r="I14" s="4">
        <v>9697.8799999999992</v>
      </c>
      <c r="J14" s="4">
        <v>9697.8799999999992</v>
      </c>
      <c r="K14" s="4">
        <v>9697.8799999999992</v>
      </c>
      <c r="L14" s="4">
        <v>9697.8799999999992</v>
      </c>
      <c r="M14" s="4">
        <v>9697.8799999999992</v>
      </c>
      <c r="N14" s="4">
        <v>9697.8799999999992</v>
      </c>
      <c r="O14" s="4">
        <v>9697.8799999999992</v>
      </c>
      <c r="P14" s="4">
        <v>9697.8799999999992</v>
      </c>
      <c r="Q14" s="4">
        <v>9697.8799999999992</v>
      </c>
      <c r="R14" s="4">
        <v>9697.8799999999992</v>
      </c>
      <c r="S14" s="4">
        <v>9697.8799999999992</v>
      </c>
      <c r="T14" s="4">
        <v>9697.8799999999992</v>
      </c>
    </row>
    <row r="15" spans="1:20" x14ac:dyDescent="0.25">
      <c r="A15" t="s">
        <v>23</v>
      </c>
      <c r="B15" s="4">
        <v>212.38</v>
      </c>
      <c r="C15" s="4">
        <v>212.38</v>
      </c>
      <c r="D15" s="4">
        <v>212.38</v>
      </c>
      <c r="E15" s="4">
        <v>212.38</v>
      </c>
      <c r="F15" s="4">
        <v>212.38</v>
      </c>
      <c r="G15" s="4">
        <v>212.38</v>
      </c>
      <c r="H15" s="4">
        <v>212.38</v>
      </c>
      <c r="I15" s="4">
        <v>212.38</v>
      </c>
      <c r="J15" s="4">
        <v>212.38</v>
      </c>
      <c r="K15" s="4">
        <v>212.38</v>
      </c>
      <c r="L15" s="4">
        <v>212.38</v>
      </c>
      <c r="M15" s="4">
        <v>212.38</v>
      </c>
      <c r="N15" s="4">
        <v>212.38</v>
      </c>
      <c r="O15" s="4">
        <v>212.38</v>
      </c>
      <c r="P15" s="4">
        <v>212.38</v>
      </c>
      <c r="Q15" s="4">
        <v>212.38</v>
      </c>
      <c r="R15" s="4">
        <v>212.38</v>
      </c>
      <c r="S15" s="4">
        <v>212.38</v>
      </c>
      <c r="T15" s="4"/>
    </row>
    <row r="16" spans="1:20" x14ac:dyDescent="0.25">
      <c r="A16" t="s">
        <v>24</v>
      </c>
      <c r="B16" s="4">
        <v>212.38</v>
      </c>
      <c r="C16" s="4">
        <v>212.38</v>
      </c>
      <c r="D16" s="4">
        <v>212.38</v>
      </c>
      <c r="E16" s="4">
        <v>212.38</v>
      </c>
      <c r="F16" s="4">
        <v>212.38</v>
      </c>
      <c r="G16" s="4">
        <v>212.38</v>
      </c>
      <c r="H16" s="4">
        <v>212.38</v>
      </c>
      <c r="I16" s="4">
        <v>212.38</v>
      </c>
      <c r="J16" s="4">
        <v>212.38</v>
      </c>
      <c r="K16" s="4">
        <v>212.38</v>
      </c>
      <c r="L16" s="4">
        <v>212.38</v>
      </c>
      <c r="M16" s="4">
        <v>212.38</v>
      </c>
      <c r="N16" s="4">
        <v>212.38</v>
      </c>
      <c r="O16" s="4">
        <v>212.38</v>
      </c>
      <c r="P16" s="4">
        <v>212.38</v>
      </c>
      <c r="Q16" s="4">
        <v>212.38</v>
      </c>
      <c r="R16" s="4">
        <v>212.38</v>
      </c>
      <c r="S16" s="4">
        <v>212.38</v>
      </c>
      <c r="T16" s="4"/>
    </row>
    <row r="17" spans="1:19" x14ac:dyDescent="0.25">
      <c r="A17" t="s">
        <v>30</v>
      </c>
      <c r="B17" s="19">
        <v>1541.92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t="s">
        <v>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t="s">
        <v>1</v>
      </c>
      <c r="B19" s="4" t="s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/>
      <c r="O19" s="4"/>
      <c r="P19" s="4"/>
      <c r="Q19" s="4"/>
      <c r="R19" s="4"/>
      <c r="S19" s="4"/>
    </row>
    <row r="20" spans="1:19" x14ac:dyDescent="0.25">
      <c r="A20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t="s">
        <v>20</v>
      </c>
      <c r="B22" s="4" t="s">
        <v>1</v>
      </c>
      <c r="C22" s="4"/>
      <c r="D22" s="4"/>
      <c r="E22" s="4"/>
      <c r="F22" s="4"/>
      <c r="G22" s="4"/>
      <c r="H22" s="4"/>
      <c r="I22" s="4" t="s">
        <v>1</v>
      </c>
      <c r="J22" s="4" t="s">
        <v>1</v>
      </c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t="s">
        <v>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t="s">
        <v>5</v>
      </c>
      <c r="B25" s="4">
        <v>50</v>
      </c>
      <c r="C25" s="4">
        <v>50</v>
      </c>
      <c r="D25" s="4">
        <v>50</v>
      </c>
      <c r="E25" s="4">
        <v>50</v>
      </c>
      <c r="F25" s="4">
        <v>50</v>
      </c>
      <c r="G25" s="4">
        <v>50</v>
      </c>
      <c r="H25" s="4">
        <v>50</v>
      </c>
      <c r="I25" s="4">
        <v>50</v>
      </c>
      <c r="J25" s="4">
        <v>50</v>
      </c>
      <c r="K25" s="4">
        <v>50</v>
      </c>
      <c r="L25" s="4">
        <v>50</v>
      </c>
      <c r="M25" s="4">
        <v>50</v>
      </c>
      <c r="N25" s="4"/>
      <c r="O25" s="4"/>
      <c r="P25" s="4"/>
      <c r="Q25" s="4"/>
      <c r="R25" s="4"/>
      <c r="S25" s="4"/>
    </row>
    <row r="26" spans="1:19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A27" t="s">
        <v>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5">
      <c r="A29" s="6" t="s">
        <v>8</v>
      </c>
      <c r="B29" s="7" t="s">
        <v>21</v>
      </c>
      <c r="C29" s="7" t="s">
        <v>21</v>
      </c>
      <c r="D29" s="7" t="s">
        <v>21</v>
      </c>
      <c r="E29" s="7" t="s">
        <v>21</v>
      </c>
      <c r="F29" s="7" t="s">
        <v>21</v>
      </c>
      <c r="G29" s="7" t="s">
        <v>21</v>
      </c>
      <c r="H29" s="7" t="s">
        <v>21</v>
      </c>
      <c r="I29" s="7" t="s">
        <v>21</v>
      </c>
      <c r="J29" s="7" t="s">
        <v>21</v>
      </c>
      <c r="K29" s="7" t="s">
        <v>21</v>
      </c>
      <c r="L29" s="7" t="s">
        <v>21</v>
      </c>
      <c r="M29" s="7" t="s">
        <v>21</v>
      </c>
      <c r="N29" s="4"/>
      <c r="O29" s="4"/>
      <c r="P29" s="4"/>
      <c r="Q29" s="4"/>
      <c r="R29" s="4"/>
      <c r="S29" s="4"/>
    </row>
    <row r="30" spans="1:19" x14ac:dyDescent="0.25">
      <c r="A30" s="3" t="s">
        <v>9</v>
      </c>
      <c r="B30" s="4">
        <f t="shared" ref="B30:M30" si="1">SUM(B14:B29)</f>
        <v>11714.559999999998</v>
      </c>
      <c r="C30" s="4">
        <f t="shared" si="1"/>
        <v>10172.639999999998</v>
      </c>
      <c r="D30" s="4">
        <f t="shared" si="1"/>
        <v>10172.639999999998</v>
      </c>
      <c r="E30" s="4">
        <f t="shared" si="1"/>
        <v>10172.639999999998</v>
      </c>
      <c r="F30" s="4">
        <f t="shared" si="1"/>
        <v>10172.639999999998</v>
      </c>
      <c r="G30" s="4">
        <f t="shared" si="1"/>
        <v>10172.639999999998</v>
      </c>
      <c r="H30" s="4">
        <f t="shared" si="1"/>
        <v>10172.639999999998</v>
      </c>
      <c r="I30" s="4">
        <f t="shared" si="1"/>
        <v>10172.639999999998</v>
      </c>
      <c r="J30" s="4">
        <f t="shared" si="1"/>
        <v>10172.639999999998</v>
      </c>
      <c r="K30" s="4">
        <f t="shared" si="1"/>
        <v>10172.639999999998</v>
      </c>
      <c r="L30" s="4">
        <f t="shared" si="1"/>
        <v>10172.639999999998</v>
      </c>
      <c r="M30" s="4">
        <f t="shared" si="1"/>
        <v>10172.639999999998</v>
      </c>
      <c r="N30" s="4"/>
      <c r="O30" s="4"/>
      <c r="P30" s="4"/>
      <c r="Q30" s="4"/>
      <c r="R30" s="4"/>
      <c r="S30" s="4"/>
    </row>
    <row r="31" spans="1:1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x14ac:dyDescent="0.25">
      <c r="A32" t="s">
        <v>11</v>
      </c>
      <c r="B32" s="4">
        <f t="shared" ref="B32:H32" si="2">B10-B30</f>
        <v>2785.4400000000023</v>
      </c>
      <c r="C32" s="4">
        <f t="shared" si="2"/>
        <v>4327.3600000000024</v>
      </c>
      <c r="D32" s="4">
        <f t="shared" si="2"/>
        <v>79495.360000000001</v>
      </c>
      <c r="E32" s="4">
        <f t="shared" si="2"/>
        <v>-10172.639999999998</v>
      </c>
      <c r="F32" s="4">
        <f t="shared" si="2"/>
        <v>-10172.639999999998</v>
      </c>
      <c r="G32" s="4">
        <f t="shared" si="2"/>
        <v>-10172.639999999998</v>
      </c>
      <c r="H32" s="4">
        <f t="shared" si="2"/>
        <v>-10172.639999999998</v>
      </c>
      <c r="I32" s="4" t="e">
        <f>H8-I30</f>
        <v>#VALUE!</v>
      </c>
      <c r="J32" s="4">
        <f>J10-J30</f>
        <v>1659.3600000000024</v>
      </c>
      <c r="K32" s="4">
        <f>K10-K30</f>
        <v>4327.3600000000024</v>
      </c>
      <c r="L32" s="4">
        <f>L10-L30</f>
        <v>4327.3600000000024</v>
      </c>
      <c r="M32" s="4">
        <f>M10-M30</f>
        <v>4327.3600000000024</v>
      </c>
      <c r="N32" s="4"/>
      <c r="O32" s="4"/>
      <c r="P32" s="4"/>
      <c r="Q32" s="4"/>
      <c r="R32" s="4"/>
      <c r="S32" s="4"/>
    </row>
    <row r="33" spans="1:19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A37" s="1" t="s">
        <v>12</v>
      </c>
      <c r="B37" s="4" t="s">
        <v>32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A38" s="5">
        <v>43025</v>
      </c>
      <c r="B38" s="4">
        <v>60000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A39" t="s">
        <v>14</v>
      </c>
      <c r="B39" s="4">
        <v>172258.24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5">
        <v>43315</v>
      </c>
      <c r="B40" s="4">
        <v>70000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x14ac:dyDescent="0.25">
      <c r="A41" s="5">
        <v>43423</v>
      </c>
      <c r="B41" s="4">
        <v>100000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25">
      <c r="A42" t="s">
        <v>15</v>
      </c>
      <c r="B42" s="4">
        <f>SUM(B38:B41)</f>
        <v>402258.24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5">
      <c r="A44" s="1" t="s">
        <v>13</v>
      </c>
      <c r="B44" s="4">
        <v>50000</v>
      </c>
      <c r="C44" s="4" t="s">
        <v>31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25">
      <c r="B45" s="4" t="s">
        <v>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x14ac:dyDescent="0.25">
      <c r="A46" t="s">
        <v>16</v>
      </c>
      <c r="B46" s="4">
        <f>SUM(B42:B45)</f>
        <v>452258.24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5">
      <c r="B47" s="4" t="s">
        <v>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x14ac:dyDescent="0.25">
      <c r="A48" s="1" t="s">
        <v>25</v>
      </c>
      <c r="B48" s="4" t="s">
        <v>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5.75" thickBot="1" x14ac:dyDescent="0.3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30" x14ac:dyDescent="0.25">
      <c r="A51" s="18" t="s">
        <v>29</v>
      </c>
      <c r="B51" s="8">
        <f>89668/14500</f>
        <v>6.1840000000000002</v>
      </c>
      <c r="C51" s="8"/>
      <c r="D51" s="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x14ac:dyDescent="0.25">
      <c r="A52" s="10">
        <f>14500*6</f>
        <v>87000</v>
      </c>
      <c r="B52" s="11">
        <v>14500</v>
      </c>
      <c r="C52" s="11">
        <v>6</v>
      </c>
      <c r="D52" s="12">
        <f>C52*B52</f>
        <v>87000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x14ac:dyDescent="0.25">
      <c r="A53" s="10" t="s">
        <v>27</v>
      </c>
      <c r="B53" s="13"/>
      <c r="C53" s="11"/>
      <c r="D53" s="12">
        <v>2668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5.75" thickBot="1" x14ac:dyDescent="0.3">
      <c r="A54" s="14"/>
      <c r="B54" s="15"/>
      <c r="C54" s="16"/>
      <c r="D54" s="17">
        <f>SUM(D52:D53)</f>
        <v>89668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x14ac:dyDescent="0.25">
      <c r="B55" s="4" t="s">
        <v>1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25">
      <c r="B56" s="4" t="s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B57" s="4">
        <f>14500*6</f>
        <v>87000</v>
      </c>
      <c r="C57" s="4" t="s">
        <v>1</v>
      </c>
      <c r="D57" s="4" t="s">
        <v>1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25">
      <c r="B58">
        <v>2268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</sheetData>
  <pageMargins left="0.25" right="0.25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4" workbookViewId="0">
      <selection activeCell="X16" sqref="X16"/>
    </sheetView>
  </sheetViews>
  <sheetFormatPr baseColWidth="10" defaultRowHeight="15" x14ac:dyDescent="0.25"/>
  <cols>
    <col min="1" max="1" width="34.85546875" bestFit="1" customWidth="1"/>
    <col min="2" max="2" width="1" customWidth="1"/>
    <col min="3" max="13" width="11.5703125" hidden="1" customWidth="1"/>
  </cols>
  <sheetData>
    <row r="1" spans="1:25" x14ac:dyDescent="0.25">
      <c r="A1" s="5" t="s">
        <v>1</v>
      </c>
      <c r="N1" s="5">
        <v>44599</v>
      </c>
    </row>
    <row r="2" spans="1:25" x14ac:dyDescent="0.25">
      <c r="C2" t="s">
        <v>22</v>
      </c>
    </row>
    <row r="4" spans="1:25" x14ac:dyDescent="0.25">
      <c r="B4" s="2">
        <v>43831</v>
      </c>
      <c r="C4" s="2">
        <v>43862</v>
      </c>
      <c r="D4" s="2">
        <v>43891</v>
      </c>
      <c r="E4" s="2">
        <v>43922</v>
      </c>
      <c r="F4" s="2">
        <v>43952</v>
      </c>
      <c r="G4" s="2">
        <v>43983</v>
      </c>
      <c r="H4" s="2">
        <v>44013</v>
      </c>
      <c r="I4" s="2">
        <v>44044</v>
      </c>
      <c r="J4" s="2">
        <v>44075</v>
      </c>
      <c r="K4" s="2">
        <v>44105</v>
      </c>
      <c r="L4" s="2">
        <v>44136</v>
      </c>
      <c r="M4" s="2">
        <v>44166</v>
      </c>
      <c r="N4" s="2">
        <v>44197</v>
      </c>
      <c r="O4" s="2">
        <v>44228</v>
      </c>
      <c r="P4" s="2">
        <v>44256</v>
      </c>
      <c r="Q4" s="2">
        <v>44287</v>
      </c>
      <c r="R4" s="2">
        <v>44317</v>
      </c>
      <c r="S4" s="2">
        <v>44348</v>
      </c>
      <c r="T4" s="2">
        <v>44378</v>
      </c>
      <c r="U4" s="2">
        <v>44409</v>
      </c>
      <c r="V4" s="2">
        <v>44440</v>
      </c>
      <c r="W4" s="2">
        <v>44470</v>
      </c>
      <c r="X4" s="2">
        <v>44501</v>
      </c>
      <c r="Y4" s="2">
        <v>44531</v>
      </c>
    </row>
    <row r="5" spans="1:25" x14ac:dyDescent="0.25">
      <c r="A5" s="1" t="s">
        <v>0</v>
      </c>
    </row>
    <row r="6" spans="1:25" x14ac:dyDescent="0.25">
      <c r="A6" t="s">
        <v>37</v>
      </c>
      <c r="B6" s="4">
        <v>14500</v>
      </c>
      <c r="C6" s="4">
        <v>14500</v>
      </c>
      <c r="D6" s="4">
        <v>15577</v>
      </c>
      <c r="E6" s="4">
        <v>14859</v>
      </c>
      <c r="F6" s="39" t="s">
        <v>39</v>
      </c>
      <c r="G6" s="39"/>
      <c r="H6" s="39"/>
      <c r="I6" s="39"/>
      <c r="J6" s="39"/>
      <c r="K6" s="4" t="s">
        <v>1</v>
      </c>
      <c r="L6" s="4" t="s">
        <v>1</v>
      </c>
      <c r="M6" s="4" t="s">
        <v>1</v>
      </c>
      <c r="N6" s="4">
        <v>14500</v>
      </c>
      <c r="O6" s="4">
        <v>14500</v>
      </c>
      <c r="P6" s="4">
        <v>14500</v>
      </c>
      <c r="Q6" s="4">
        <v>14500</v>
      </c>
      <c r="R6" s="4">
        <v>14500</v>
      </c>
      <c r="S6" s="4">
        <v>14500</v>
      </c>
      <c r="T6" s="4">
        <v>14500</v>
      </c>
    </row>
    <row r="7" spans="1:25" x14ac:dyDescent="0.25">
      <c r="A7" t="s">
        <v>38</v>
      </c>
      <c r="B7" s="4"/>
      <c r="C7" s="4"/>
      <c r="D7" s="4" t="s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25" x14ac:dyDescent="0.25">
      <c r="A8" t="s">
        <v>7</v>
      </c>
      <c r="B8" s="4"/>
      <c r="C8" s="4"/>
      <c r="D8" s="4"/>
      <c r="E8" s="4"/>
      <c r="F8" s="4"/>
      <c r="G8" s="4"/>
      <c r="H8" s="4" t="s">
        <v>1</v>
      </c>
      <c r="I8" s="4" t="s">
        <v>1</v>
      </c>
      <c r="J8" s="4"/>
      <c r="K8" s="4"/>
      <c r="L8" s="4"/>
      <c r="M8" s="4"/>
      <c r="N8" s="4"/>
      <c r="O8" s="4"/>
      <c r="P8" s="4"/>
      <c r="Q8" s="4"/>
      <c r="R8" s="4"/>
      <c r="S8" s="4"/>
    </row>
    <row r="9" spans="1:25" x14ac:dyDescent="0.25">
      <c r="A9" t="s">
        <v>36</v>
      </c>
      <c r="B9" s="4"/>
      <c r="C9" s="4">
        <v>2872</v>
      </c>
      <c r="D9" s="4" t="s">
        <v>1</v>
      </c>
      <c r="E9" s="4" t="s">
        <v>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25" x14ac:dyDescent="0.25">
      <c r="A10" t="s">
        <v>35</v>
      </c>
      <c r="B10" s="4"/>
      <c r="C10" s="4">
        <v>5882.59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25" x14ac:dyDescent="0.25">
      <c r="A11" t="s">
        <v>10</v>
      </c>
      <c r="B11" s="4">
        <f>SUM(B6:B9)</f>
        <v>14500</v>
      </c>
      <c r="C11" s="4">
        <f>SUM(C6:C10)</f>
        <v>23254.59</v>
      </c>
      <c r="D11" s="4">
        <f t="shared" ref="D11:M11" si="0">SUM(D6:D9)</f>
        <v>15577</v>
      </c>
      <c r="E11" s="4">
        <f>SUM(E6:E9)</f>
        <v>14859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/>
      <c r="O11" s="4"/>
      <c r="P11" s="4"/>
      <c r="Q11" s="4"/>
      <c r="R11" s="4"/>
      <c r="S11" s="4"/>
    </row>
    <row r="12" spans="1:25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25" x14ac:dyDescent="0.25">
      <c r="A13" s="1" t="s">
        <v>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5" x14ac:dyDescent="0.25">
      <c r="A14" s="1" t="s">
        <v>34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>
        <v>2055</v>
      </c>
      <c r="S14" s="4"/>
    </row>
    <row r="15" spans="1:25" x14ac:dyDescent="0.25">
      <c r="A15" t="s">
        <v>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3954</v>
      </c>
      <c r="K15" s="4">
        <v>0</v>
      </c>
      <c r="L15" s="4">
        <v>0</v>
      </c>
      <c r="M15" s="4">
        <v>0</v>
      </c>
      <c r="N15" s="4"/>
      <c r="O15" s="4"/>
      <c r="P15" s="4"/>
      <c r="Q15" s="4"/>
      <c r="R15" s="4"/>
      <c r="S15" s="4"/>
      <c r="W15">
        <v>7383</v>
      </c>
      <c r="X15" t="s">
        <v>62</v>
      </c>
    </row>
    <row r="16" spans="1:25" x14ac:dyDescent="0.25">
      <c r="A16" t="s">
        <v>19</v>
      </c>
      <c r="B16" s="4">
        <v>9697.8799999999992</v>
      </c>
      <c r="C16" s="4">
        <v>9697.8799999999992</v>
      </c>
      <c r="D16" s="4">
        <v>9697.8799999999992</v>
      </c>
      <c r="E16" s="4">
        <v>9697.8799999999992</v>
      </c>
      <c r="F16" s="4">
        <v>9697.8799999999992</v>
      </c>
      <c r="G16" s="4">
        <v>9697.8799999999992</v>
      </c>
      <c r="H16" s="4">
        <v>9697.8799999999992</v>
      </c>
      <c r="I16" s="4">
        <v>9697.8799999999992</v>
      </c>
      <c r="J16" s="4">
        <v>9697.8799999999992</v>
      </c>
      <c r="K16" s="4">
        <v>9697.8799999999992</v>
      </c>
      <c r="L16" s="4">
        <v>9697.8799999999992</v>
      </c>
      <c r="M16" s="4">
        <v>9697.8799999999992</v>
      </c>
      <c r="N16" s="4">
        <v>9697.8799999999992</v>
      </c>
      <c r="O16" s="4">
        <v>9697.8799999999992</v>
      </c>
      <c r="P16" s="4">
        <v>9697.8799999999992</v>
      </c>
      <c r="Q16" s="4">
        <v>9697.8799999999992</v>
      </c>
      <c r="R16" s="4">
        <v>9697.8799999999992</v>
      </c>
      <c r="S16" s="4">
        <v>9697.8799999999992</v>
      </c>
      <c r="T16" s="4">
        <v>9697.8799999999992</v>
      </c>
    </row>
    <row r="17" spans="1:26" x14ac:dyDescent="0.25">
      <c r="A17" t="s">
        <v>23</v>
      </c>
      <c r="B17" s="4">
        <v>212.38</v>
      </c>
      <c r="C17" s="4">
        <v>212.38</v>
      </c>
      <c r="D17" s="4">
        <v>212.38</v>
      </c>
      <c r="E17" s="4">
        <v>212.38</v>
      </c>
      <c r="F17" s="4">
        <v>212.38</v>
      </c>
      <c r="G17" s="4">
        <v>212.38</v>
      </c>
      <c r="H17" s="4">
        <v>212.38</v>
      </c>
      <c r="I17" s="4">
        <v>212.38</v>
      </c>
      <c r="J17" s="4">
        <v>212.38</v>
      </c>
      <c r="K17" s="4">
        <v>212.38</v>
      </c>
      <c r="L17" s="4">
        <v>212.38</v>
      </c>
      <c r="M17" s="4">
        <v>212.38</v>
      </c>
      <c r="N17" s="4">
        <v>212.38</v>
      </c>
      <c r="O17" s="4">
        <v>212.38</v>
      </c>
      <c r="P17" s="4">
        <v>212.38</v>
      </c>
      <c r="Q17" s="4">
        <v>212.38</v>
      </c>
      <c r="R17" s="4">
        <v>212.38</v>
      </c>
      <c r="S17" s="4">
        <v>212.38</v>
      </c>
      <c r="T17" s="4"/>
    </row>
    <row r="18" spans="1:26" x14ac:dyDescent="0.25">
      <c r="A18" t="s">
        <v>24</v>
      </c>
      <c r="B18" s="4">
        <v>212.38</v>
      </c>
      <c r="C18" s="4">
        <v>212.38</v>
      </c>
      <c r="D18" s="4">
        <v>212.38</v>
      </c>
      <c r="E18" s="4">
        <v>212.38</v>
      </c>
      <c r="F18" s="4">
        <v>212.38</v>
      </c>
      <c r="G18" s="4">
        <v>212.38</v>
      </c>
      <c r="H18" s="4">
        <v>212.38</v>
      </c>
      <c r="I18" s="4">
        <v>212.38</v>
      </c>
      <c r="J18" s="4">
        <v>212.38</v>
      </c>
      <c r="K18" s="4">
        <v>212.38</v>
      </c>
      <c r="L18" s="4">
        <v>212.38</v>
      </c>
      <c r="M18" s="4">
        <v>212.38</v>
      </c>
      <c r="N18" s="4">
        <v>212.38</v>
      </c>
      <c r="O18" s="4">
        <v>212.38</v>
      </c>
      <c r="P18" s="4">
        <v>212.38</v>
      </c>
      <c r="Q18" s="4">
        <v>212.38</v>
      </c>
      <c r="R18" s="4">
        <v>212.38</v>
      </c>
      <c r="S18" s="4">
        <v>212.38</v>
      </c>
      <c r="T18" s="4"/>
    </row>
    <row r="19" spans="1:26" x14ac:dyDescent="0.25">
      <c r="A19" t="s">
        <v>30</v>
      </c>
      <c r="B19" s="19" t="s">
        <v>21</v>
      </c>
      <c r="C19" s="19" t="s">
        <v>21</v>
      </c>
      <c r="D19" s="19" t="s">
        <v>21</v>
      </c>
      <c r="E19" s="19" t="s">
        <v>21</v>
      </c>
      <c r="F19" s="19" t="s">
        <v>21</v>
      </c>
      <c r="G19" s="19" t="s">
        <v>21</v>
      </c>
      <c r="H19" s="19" t="s">
        <v>21</v>
      </c>
      <c r="I19" s="19" t="s">
        <v>21</v>
      </c>
      <c r="J19" s="19" t="s">
        <v>21</v>
      </c>
      <c r="K19" s="19" t="s">
        <v>21</v>
      </c>
      <c r="L19" s="19" t="s">
        <v>21</v>
      </c>
      <c r="M19" s="19" t="s">
        <v>21</v>
      </c>
      <c r="N19" s="4"/>
      <c r="O19" s="4"/>
      <c r="P19" s="4"/>
      <c r="Q19" s="4"/>
      <c r="R19" s="4"/>
      <c r="S19" s="4"/>
      <c r="Y19">
        <v>1211.58</v>
      </c>
      <c r="Z19" t="s">
        <v>61</v>
      </c>
    </row>
    <row r="20" spans="1:26" x14ac:dyDescent="0.25">
      <c r="A20" t="s">
        <v>40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>
        <v>300.73</v>
      </c>
      <c r="O20" s="4"/>
      <c r="P20" s="4"/>
      <c r="Q20" s="4"/>
      <c r="R20" s="4"/>
      <c r="S20" s="4"/>
      <c r="Y20">
        <v>241.09</v>
      </c>
    </row>
    <row r="21" spans="1:26" x14ac:dyDescent="0.25">
      <c r="A21" t="s">
        <v>33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4083.2</v>
      </c>
      <c r="R21" s="4"/>
      <c r="S21" s="4"/>
    </row>
    <row r="22" spans="1:26" x14ac:dyDescent="0.25">
      <c r="A22" t="s">
        <v>1</v>
      </c>
      <c r="B22" s="4" t="s">
        <v>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/>
      <c r="O22" s="4"/>
      <c r="P22" s="4"/>
      <c r="Q22" s="4"/>
      <c r="R22" s="4"/>
      <c r="S22" s="4"/>
    </row>
    <row r="23" spans="1:26" x14ac:dyDescent="0.25">
      <c r="A23" t="s">
        <v>18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26" x14ac:dyDescent="0.25">
      <c r="A25" t="s">
        <v>20</v>
      </c>
      <c r="B25" s="4" t="s">
        <v>1</v>
      </c>
      <c r="C25" s="4"/>
      <c r="D25" s="4"/>
      <c r="E25" s="4"/>
      <c r="F25" s="4"/>
      <c r="G25" s="4"/>
      <c r="H25" s="4"/>
      <c r="I25" s="4" t="s">
        <v>1</v>
      </c>
      <c r="J25" s="4" t="s">
        <v>1</v>
      </c>
      <c r="K25" s="4"/>
      <c r="L25" s="4"/>
      <c r="M25" s="4"/>
      <c r="N25" s="4"/>
      <c r="O25" s="4"/>
      <c r="P25" s="4"/>
      <c r="Q25" s="4"/>
      <c r="R25" s="4"/>
      <c r="S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6" x14ac:dyDescent="0.25">
      <c r="A27" t="s">
        <v>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26" x14ac:dyDescent="0.25">
      <c r="A28" t="s">
        <v>5</v>
      </c>
      <c r="B28" s="4">
        <v>50</v>
      </c>
      <c r="C28" s="4">
        <v>50</v>
      </c>
      <c r="D28" s="4">
        <v>50</v>
      </c>
      <c r="E28" s="4">
        <v>50</v>
      </c>
      <c r="F28" s="4">
        <v>50</v>
      </c>
      <c r="G28" s="4">
        <v>50</v>
      </c>
      <c r="H28" s="4">
        <v>50</v>
      </c>
      <c r="I28" s="4">
        <v>50</v>
      </c>
      <c r="J28" s="4">
        <v>50</v>
      </c>
      <c r="K28" s="4">
        <v>50</v>
      </c>
      <c r="L28" s="4">
        <v>50</v>
      </c>
      <c r="M28" s="4">
        <v>50</v>
      </c>
      <c r="N28" s="4"/>
      <c r="O28" s="4"/>
      <c r="P28" s="4"/>
      <c r="Q28" s="4"/>
      <c r="R28" s="4"/>
      <c r="S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6" x14ac:dyDescent="0.25">
      <c r="A30" t="s">
        <v>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26" x14ac:dyDescent="0.25">
      <c r="A32" s="6" t="s">
        <v>8</v>
      </c>
      <c r="B32" s="7" t="s">
        <v>21</v>
      </c>
      <c r="C32" s="7" t="s">
        <v>21</v>
      </c>
      <c r="D32" s="7" t="s">
        <v>21</v>
      </c>
      <c r="E32" s="7" t="s">
        <v>21</v>
      </c>
      <c r="F32" s="7" t="s">
        <v>21</v>
      </c>
      <c r="G32" s="7" t="s">
        <v>21</v>
      </c>
      <c r="H32" s="7" t="s">
        <v>21</v>
      </c>
      <c r="I32" s="7" t="s">
        <v>21</v>
      </c>
      <c r="J32" s="7" t="s">
        <v>21</v>
      </c>
      <c r="K32" s="7" t="s">
        <v>21</v>
      </c>
      <c r="L32" s="7" t="s">
        <v>21</v>
      </c>
      <c r="M32" s="7" t="s">
        <v>21</v>
      </c>
      <c r="N32" s="4"/>
      <c r="O32" s="4"/>
      <c r="P32" s="4"/>
      <c r="Q32" s="4"/>
      <c r="R32" s="4"/>
      <c r="S32" s="4"/>
    </row>
    <row r="33" spans="1:19" x14ac:dyDescent="0.25">
      <c r="A33" s="3" t="s">
        <v>9</v>
      </c>
      <c r="B33" s="4">
        <f t="shared" ref="B33:M33" si="1">SUM(B16:B32)</f>
        <v>10172.639999999998</v>
      </c>
      <c r="C33" s="4">
        <f t="shared" si="1"/>
        <v>10172.639999999998</v>
      </c>
      <c r="D33" s="4">
        <f t="shared" si="1"/>
        <v>10172.639999999998</v>
      </c>
      <c r="E33" s="4">
        <f t="shared" si="1"/>
        <v>10172.639999999998</v>
      </c>
      <c r="F33" s="4">
        <f t="shared" si="1"/>
        <v>10172.639999999998</v>
      </c>
      <c r="G33" s="4">
        <f t="shared" si="1"/>
        <v>10172.639999999998</v>
      </c>
      <c r="H33" s="4">
        <f t="shared" si="1"/>
        <v>10172.639999999998</v>
      </c>
      <c r="I33" s="4">
        <f t="shared" si="1"/>
        <v>10172.639999999998</v>
      </c>
      <c r="J33" s="4">
        <f t="shared" si="1"/>
        <v>10172.639999999998</v>
      </c>
      <c r="K33" s="4">
        <f t="shared" si="1"/>
        <v>10172.639999999998</v>
      </c>
      <c r="L33" s="4">
        <f t="shared" si="1"/>
        <v>10172.639999999998</v>
      </c>
      <c r="M33" s="4">
        <f t="shared" si="1"/>
        <v>10172.639999999998</v>
      </c>
      <c r="N33" s="4"/>
      <c r="O33" s="4"/>
      <c r="P33" s="4"/>
      <c r="Q33" s="4"/>
      <c r="R33" s="4"/>
      <c r="S33" s="4"/>
    </row>
    <row r="34" spans="1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x14ac:dyDescent="0.25">
      <c r="A35" t="s">
        <v>11</v>
      </c>
      <c r="B35" s="4">
        <f t="shared" ref="B35:H35" si="2">B11-B33</f>
        <v>4327.3600000000024</v>
      </c>
      <c r="C35" s="4">
        <f t="shared" si="2"/>
        <v>13081.950000000003</v>
      </c>
      <c r="D35" s="4">
        <f t="shared" si="2"/>
        <v>5404.3600000000024</v>
      </c>
      <c r="E35" s="4">
        <f t="shared" si="2"/>
        <v>4686.3600000000024</v>
      </c>
      <c r="F35" s="4">
        <f t="shared" si="2"/>
        <v>-10172.639999999998</v>
      </c>
      <c r="G35" s="4">
        <f t="shared" si="2"/>
        <v>-10172.639999999998</v>
      </c>
      <c r="H35" s="4">
        <f t="shared" si="2"/>
        <v>-10172.639999999998</v>
      </c>
      <c r="I35" s="4" t="e">
        <f>H8-I33</f>
        <v>#VALUE!</v>
      </c>
      <c r="J35" s="4">
        <f>J11-J33</f>
        <v>-10172.639999999998</v>
      </c>
      <c r="K35" s="4">
        <f>K11-K33</f>
        <v>-10172.639999999998</v>
      </c>
      <c r="L35" s="4">
        <f>L11-L33</f>
        <v>-10172.639999999998</v>
      </c>
      <c r="M35" s="4">
        <f>M11-M33</f>
        <v>-10172.639999999998</v>
      </c>
      <c r="N35" s="4"/>
      <c r="O35" s="4"/>
      <c r="P35" s="4"/>
      <c r="Q35" s="4"/>
      <c r="R35" s="4"/>
      <c r="S35" s="4"/>
    </row>
    <row r="36" spans="1:19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x14ac:dyDescent="0.25">
      <c r="A40" s="1" t="s">
        <v>12</v>
      </c>
      <c r="B40" s="4" t="s">
        <v>32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x14ac:dyDescent="0.25">
      <c r="A41" s="5">
        <v>43025</v>
      </c>
      <c r="B41" s="4">
        <v>60000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25">
      <c r="A42" t="s">
        <v>14</v>
      </c>
      <c r="B42" s="4">
        <v>172258.24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25">
      <c r="A43" s="5">
        <v>43315</v>
      </c>
      <c r="B43" s="4">
        <v>70000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x14ac:dyDescent="0.25">
      <c r="A44" s="5">
        <v>43423</v>
      </c>
      <c r="B44" s="4">
        <v>100000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25">
      <c r="A45" t="s">
        <v>15</v>
      </c>
      <c r="B45" s="4">
        <f>SUM(B41:B44)</f>
        <v>402258.24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x14ac:dyDescent="0.25">
      <c r="A47" s="1" t="s">
        <v>13</v>
      </c>
      <c r="B47" s="4">
        <v>50000</v>
      </c>
      <c r="C47" s="4" t="s">
        <v>31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x14ac:dyDescent="0.25">
      <c r="B48" s="4" t="s">
        <v>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x14ac:dyDescent="0.25">
      <c r="A49" t="s">
        <v>16</v>
      </c>
      <c r="B49" s="4">
        <f>SUM(B45:B48)</f>
        <v>452258.24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x14ac:dyDescent="0.25">
      <c r="B50" s="4" t="s">
        <v>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x14ac:dyDescent="0.25">
      <c r="A51" s="1" t="s">
        <v>25</v>
      </c>
      <c r="B51" s="4" t="s">
        <v>1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x14ac:dyDescent="0.25"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x14ac:dyDescent="0.25"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x14ac:dyDescent="0.25"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x14ac:dyDescent="0.25"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25"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x14ac:dyDescent="0.25"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x14ac:dyDescent="0.25"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x14ac:dyDescent="0.25"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</sheetData>
  <mergeCells count="1">
    <mergeCell ref="F6:J6"/>
  </mergeCells>
  <pageMargins left="0.25" right="0.25" top="0.75" bottom="0.75" header="0.3" footer="0.3"/>
  <pageSetup paperSize="9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2"/>
  <sheetViews>
    <sheetView tabSelected="1" workbookViewId="0">
      <selection activeCell="Q14" sqref="Q14"/>
    </sheetView>
  </sheetViews>
  <sheetFormatPr baseColWidth="10" defaultRowHeight="15" x14ac:dyDescent="0.25"/>
  <cols>
    <col min="1" max="1" width="56.42578125" customWidth="1"/>
    <col min="2" max="2" width="11.85546875" customWidth="1"/>
    <col min="3" max="3" width="11.28515625" bestFit="1" customWidth="1"/>
    <col min="4" max="5" width="11.42578125" customWidth="1"/>
  </cols>
  <sheetData>
    <row r="1" spans="1:17" x14ac:dyDescent="0.25">
      <c r="A1" s="5" t="s">
        <v>1</v>
      </c>
      <c r="B1" s="5"/>
      <c r="C1" s="5"/>
      <c r="D1" s="5"/>
      <c r="E1" s="5"/>
    </row>
    <row r="2" spans="1:17" x14ac:dyDescent="0.25">
      <c r="G2" t="s">
        <v>22</v>
      </c>
    </row>
    <row r="4" spans="1:17" ht="60" x14ac:dyDescent="0.25">
      <c r="B4" s="25" t="s">
        <v>44</v>
      </c>
      <c r="C4" t="s">
        <v>64</v>
      </c>
      <c r="D4" s="23" t="s">
        <v>43</v>
      </c>
      <c r="E4" s="38" t="s">
        <v>80</v>
      </c>
      <c r="F4" s="2">
        <v>44562</v>
      </c>
      <c r="G4" s="2">
        <v>44593</v>
      </c>
      <c r="H4" s="2">
        <v>44621</v>
      </c>
      <c r="I4" s="2">
        <v>44652</v>
      </c>
      <c r="J4" s="2">
        <v>44682</v>
      </c>
      <c r="K4" s="2">
        <v>44713</v>
      </c>
      <c r="L4" s="2">
        <v>44743</v>
      </c>
      <c r="M4" s="2">
        <v>44774</v>
      </c>
      <c r="N4" s="2">
        <v>44805</v>
      </c>
      <c r="O4" s="2">
        <v>44835</v>
      </c>
      <c r="P4" s="2">
        <v>44866</v>
      </c>
      <c r="Q4" s="2">
        <v>44896</v>
      </c>
    </row>
    <row r="5" spans="1:17" x14ac:dyDescent="0.25">
      <c r="A5" s="1" t="s">
        <v>0</v>
      </c>
      <c r="B5" s="1"/>
      <c r="C5" s="1"/>
      <c r="D5" s="1"/>
      <c r="E5" s="1"/>
      <c r="F5" s="22" t="s">
        <v>42</v>
      </c>
    </row>
    <row r="6" spans="1:17" x14ac:dyDescent="0.25">
      <c r="A6" t="s">
        <v>37</v>
      </c>
      <c r="F6" s="4" t="s">
        <v>1</v>
      </c>
      <c r="G6" s="4" t="s">
        <v>1</v>
      </c>
      <c r="H6" s="4" t="s">
        <v>1</v>
      </c>
      <c r="I6" s="4" t="s">
        <v>1</v>
      </c>
      <c r="J6" s="39" t="s">
        <v>1</v>
      </c>
      <c r="K6" s="39"/>
      <c r="L6" s="39"/>
      <c r="M6" s="39"/>
      <c r="N6" s="39"/>
      <c r="O6" s="4" t="s">
        <v>1</v>
      </c>
      <c r="P6" s="4" t="s">
        <v>1</v>
      </c>
      <c r="Q6" s="4" t="s">
        <v>1</v>
      </c>
    </row>
    <row r="7" spans="1:17" x14ac:dyDescent="0.25">
      <c r="A7" t="s">
        <v>1</v>
      </c>
      <c r="F7" s="4"/>
      <c r="G7" s="4"/>
      <c r="H7" s="4" t="s">
        <v>1</v>
      </c>
      <c r="J7" s="4"/>
      <c r="K7" s="4"/>
      <c r="L7" s="4"/>
      <c r="M7" s="4"/>
      <c r="N7" s="4"/>
      <c r="O7" s="4"/>
      <c r="P7" s="4"/>
      <c r="Q7" s="4"/>
    </row>
    <row r="8" spans="1:17" x14ac:dyDescent="0.25">
      <c r="A8" t="s">
        <v>7</v>
      </c>
      <c r="F8" s="4"/>
      <c r="G8" s="4"/>
      <c r="H8" s="4"/>
      <c r="I8" s="4"/>
      <c r="J8" s="4"/>
      <c r="K8" s="4"/>
      <c r="L8" s="4" t="s">
        <v>1</v>
      </c>
      <c r="M8" s="4" t="s">
        <v>1</v>
      </c>
      <c r="N8" s="4"/>
      <c r="O8" s="4"/>
      <c r="P8" s="4"/>
      <c r="Q8" s="4"/>
    </row>
    <row r="9" spans="1:17" x14ac:dyDescent="0.25">
      <c r="A9" t="s">
        <v>51</v>
      </c>
      <c r="B9" s="4">
        <v>181557</v>
      </c>
      <c r="C9" s="4">
        <f>B9/12</f>
        <v>15129.75</v>
      </c>
      <c r="F9" s="4"/>
      <c r="G9" s="4" t="s">
        <v>1</v>
      </c>
      <c r="H9" s="4" t="s">
        <v>1</v>
      </c>
      <c r="I9" s="4" t="s">
        <v>1</v>
      </c>
      <c r="J9" s="4"/>
      <c r="K9" s="4"/>
      <c r="L9" s="4"/>
      <c r="M9" s="4"/>
      <c r="N9" s="4"/>
      <c r="O9" s="4"/>
      <c r="P9" s="4"/>
      <c r="Q9" s="4"/>
    </row>
    <row r="10" spans="1:17" x14ac:dyDescent="0.25">
      <c r="A10" t="s">
        <v>10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C11" s="1"/>
      <c r="D11" s="1"/>
      <c r="E11" s="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x14ac:dyDescent="0.25">
      <c r="A12" s="1" t="s">
        <v>2</v>
      </c>
      <c r="B12" s="1"/>
      <c r="C12" s="1"/>
      <c r="D12" s="1"/>
      <c r="E12" s="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x14ac:dyDescent="0.25">
      <c r="A13" t="s">
        <v>41</v>
      </c>
      <c r="B13" s="4">
        <v>7383</v>
      </c>
      <c r="C13" s="4">
        <v>8859.6</v>
      </c>
      <c r="D13" s="4" t="s">
        <v>63</v>
      </c>
      <c r="E13" s="4">
        <v>7481</v>
      </c>
      <c r="F13" s="4"/>
      <c r="G13" s="4"/>
      <c r="H13" s="4"/>
      <c r="I13" s="4"/>
      <c r="J13" s="4"/>
      <c r="K13" s="4"/>
      <c r="L13" s="4"/>
      <c r="M13" s="4"/>
      <c r="N13" s="4"/>
      <c r="O13" s="4">
        <v>7481</v>
      </c>
      <c r="P13" s="4"/>
    </row>
    <row r="14" spans="1:17" x14ac:dyDescent="0.25">
      <c r="A14" t="s">
        <v>40</v>
      </c>
      <c r="B14" s="4">
        <v>500</v>
      </c>
      <c r="C14">
        <f>'2020-2021'!Y20</f>
        <v>241.09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4">
        <v>381.59</v>
      </c>
    </row>
    <row r="15" spans="1:17" x14ac:dyDescent="0.25">
      <c r="A15" s="1" t="s">
        <v>45</v>
      </c>
      <c r="B15" s="26">
        <v>1300</v>
      </c>
      <c r="C15">
        <f>'2020-2021'!Y19</f>
        <v>1211.58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3954</v>
      </c>
      <c r="O15" s="4">
        <v>0</v>
      </c>
      <c r="P15" s="4">
        <v>0</v>
      </c>
      <c r="Q15" s="4">
        <v>0</v>
      </c>
    </row>
    <row r="16" spans="1:17" x14ac:dyDescent="0.25">
      <c r="A16" s="1" t="s">
        <v>46</v>
      </c>
      <c r="B16" s="26">
        <v>2000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8" x14ac:dyDescent="0.25">
      <c r="A17" t="s">
        <v>4</v>
      </c>
      <c r="B17" s="26">
        <v>1000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8" x14ac:dyDescent="0.25">
      <c r="A18" t="s">
        <v>5</v>
      </c>
      <c r="B18" s="26">
        <v>1500</v>
      </c>
      <c r="F18" s="4">
        <v>50</v>
      </c>
      <c r="G18" s="4">
        <v>50</v>
      </c>
      <c r="H18" s="4">
        <v>50</v>
      </c>
      <c r="I18" s="4">
        <v>50</v>
      </c>
      <c r="J18" s="4">
        <v>50</v>
      </c>
      <c r="K18" s="4">
        <v>50</v>
      </c>
      <c r="L18" s="4">
        <v>50</v>
      </c>
      <c r="M18" s="4">
        <v>50</v>
      </c>
      <c r="N18" s="4">
        <v>50</v>
      </c>
      <c r="O18" s="4">
        <v>50</v>
      </c>
      <c r="P18" s="4">
        <v>50</v>
      </c>
      <c r="Q18" s="4">
        <v>50</v>
      </c>
    </row>
    <row r="19" spans="1:18" x14ac:dyDescent="0.25">
      <c r="A19" t="s">
        <v>48</v>
      </c>
      <c r="B19" s="4">
        <f>16*12</f>
        <v>192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x14ac:dyDescent="0.25">
      <c r="A20" t="s">
        <v>47</v>
      </c>
      <c r="B20" s="27">
        <f>SUM(B13:B19)</f>
        <v>13875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8" x14ac:dyDescent="0.25">
      <c r="A21" s="1"/>
      <c r="B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8" x14ac:dyDescent="0.25">
      <c r="A22" s="1"/>
      <c r="B22" s="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8" x14ac:dyDescent="0.25">
      <c r="A23" s="1"/>
      <c r="B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x14ac:dyDescent="0.25">
      <c r="A24" s="1"/>
      <c r="B24" s="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8" x14ac:dyDescent="0.25">
      <c r="A25" t="s">
        <v>19</v>
      </c>
      <c r="B25" s="4">
        <f>SUM(F25:Q25)</f>
        <v>116374.56000000001</v>
      </c>
      <c r="F25" s="4">
        <v>9697.8799999999992</v>
      </c>
      <c r="G25" s="4">
        <v>9697.8799999999992</v>
      </c>
      <c r="H25" s="4">
        <v>9697.8799999999992</v>
      </c>
      <c r="I25" s="4">
        <v>9697.8799999999992</v>
      </c>
      <c r="J25" s="4">
        <v>9697.8799999999992</v>
      </c>
      <c r="K25" s="4">
        <v>9697.8799999999992</v>
      </c>
      <c r="L25" s="4">
        <v>9697.8799999999992</v>
      </c>
      <c r="M25" s="4">
        <v>9697.8799999999992</v>
      </c>
      <c r="N25" s="4">
        <v>9697.8799999999992</v>
      </c>
      <c r="O25" s="4">
        <v>9697.8799999999992</v>
      </c>
      <c r="P25" s="4">
        <v>9697.8799999999992</v>
      </c>
      <c r="Q25" s="4">
        <v>9697.8799999999992</v>
      </c>
    </row>
    <row r="26" spans="1:18" x14ac:dyDescent="0.25">
      <c r="A26" t="s">
        <v>23</v>
      </c>
      <c r="B26" s="4">
        <f>SUM(F26:Q26)</f>
        <v>2436</v>
      </c>
      <c r="F26" s="4">
        <v>203</v>
      </c>
      <c r="G26" s="4">
        <v>203</v>
      </c>
      <c r="H26" s="4">
        <v>203</v>
      </c>
      <c r="I26" s="4">
        <v>203</v>
      </c>
      <c r="J26" s="4">
        <v>203</v>
      </c>
      <c r="K26" s="4">
        <v>203</v>
      </c>
      <c r="L26" s="4">
        <v>203</v>
      </c>
      <c r="M26" s="4">
        <v>203</v>
      </c>
      <c r="N26" s="4">
        <v>203</v>
      </c>
      <c r="O26" s="4">
        <v>203</v>
      </c>
      <c r="P26" s="4">
        <v>203</v>
      </c>
      <c r="Q26" s="4">
        <v>203</v>
      </c>
    </row>
    <row r="27" spans="1:18" x14ac:dyDescent="0.25">
      <c r="A27" t="s">
        <v>24</v>
      </c>
      <c r="B27" s="4">
        <f>SUM(F27:Q27)</f>
        <v>2436</v>
      </c>
      <c r="F27" s="4">
        <v>203</v>
      </c>
      <c r="G27" s="4">
        <v>203</v>
      </c>
      <c r="H27" s="4">
        <v>203</v>
      </c>
      <c r="I27" s="4">
        <v>203</v>
      </c>
      <c r="J27" s="4">
        <v>203</v>
      </c>
      <c r="K27" s="4">
        <v>203</v>
      </c>
      <c r="L27" s="4">
        <v>203</v>
      </c>
      <c r="M27" s="4">
        <v>203</v>
      </c>
      <c r="N27" s="4">
        <v>203</v>
      </c>
      <c r="O27" s="4">
        <v>203</v>
      </c>
      <c r="P27" s="4">
        <v>203</v>
      </c>
      <c r="Q27" s="4">
        <v>203</v>
      </c>
      <c r="R27" s="4" t="s">
        <v>1</v>
      </c>
    </row>
    <row r="28" spans="1:18" x14ac:dyDescent="0.25">
      <c r="A28" t="s">
        <v>49</v>
      </c>
      <c r="B28" s="4">
        <f>SUM(B25:B27)</f>
        <v>121246.56000000001</v>
      </c>
      <c r="C28">
        <f>B28/12</f>
        <v>10103.880000000001</v>
      </c>
      <c r="F28" s="4">
        <f>SUM(F25:F27)</f>
        <v>10103.879999999999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8" x14ac:dyDescent="0.25">
      <c r="A29" t="s">
        <v>1</v>
      </c>
      <c r="B29" s="4"/>
      <c r="F29" s="4" t="s">
        <v>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</row>
    <row r="30" spans="1:18" x14ac:dyDescent="0.25">
      <c r="A30" t="s">
        <v>50</v>
      </c>
      <c r="B30" s="4">
        <f>B28-B9</f>
        <v>-60310.439999999988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8" x14ac:dyDescent="0.25">
      <c r="B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8" x14ac:dyDescent="0.25">
      <c r="A32" t="s">
        <v>53</v>
      </c>
      <c r="B32" s="4">
        <v>465000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x14ac:dyDescent="0.25">
      <c r="A33" s="24" t="s">
        <v>60</v>
      </c>
      <c r="B33" s="7">
        <v>0</v>
      </c>
      <c r="F33" s="4" t="s">
        <v>1</v>
      </c>
      <c r="G33" s="4"/>
      <c r="H33" s="4"/>
      <c r="I33" s="4"/>
      <c r="J33" s="4"/>
      <c r="K33" s="4"/>
      <c r="L33" s="4"/>
      <c r="M33" s="4" t="s">
        <v>1</v>
      </c>
      <c r="N33" s="4" t="s">
        <v>1</v>
      </c>
      <c r="O33" s="4"/>
      <c r="P33" s="4"/>
      <c r="Q33" s="4"/>
    </row>
    <row r="34" spans="1:17" x14ac:dyDescent="0.25">
      <c r="A34" t="s">
        <v>54</v>
      </c>
      <c r="B34" s="4">
        <f>B32-B33</f>
        <v>465000</v>
      </c>
      <c r="C34">
        <v>106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A35" t="s">
        <v>55</v>
      </c>
      <c r="B35" s="4">
        <v>106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C36" s="4">
        <f>B34/B35</f>
        <v>4386.7924528301883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B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A38" t="s">
        <v>56</v>
      </c>
      <c r="B38" s="4">
        <f>C28+C36</f>
        <v>14490.672452830189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30" x14ac:dyDescent="0.25">
      <c r="A39" s="23" t="s">
        <v>57</v>
      </c>
      <c r="C39" s="4">
        <f>C9-B38</f>
        <v>639.07754716981071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25">
      <c r="A40" s="24" t="s">
        <v>59</v>
      </c>
      <c r="B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5">
      <c r="A41" t="s">
        <v>58</v>
      </c>
      <c r="B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x14ac:dyDescent="0.25">
      <c r="B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x14ac:dyDescent="0.25">
      <c r="B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25">
      <c r="A44" t="s">
        <v>52</v>
      </c>
      <c r="B44" s="4"/>
      <c r="F44" s="4"/>
      <c r="G44" s="4"/>
      <c r="H44" s="4"/>
      <c r="I44" s="4"/>
      <c r="J44" s="4"/>
      <c r="K44" s="4"/>
      <c r="L44" s="4"/>
      <c r="M44" s="4" t="s">
        <v>1</v>
      </c>
      <c r="N44" s="4"/>
      <c r="O44" s="4"/>
      <c r="P44" s="4"/>
      <c r="Q44" s="4"/>
    </row>
    <row r="45" spans="1:17" x14ac:dyDescent="0.25">
      <c r="A45" t="s">
        <v>65</v>
      </c>
      <c r="B45" s="4">
        <v>202000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25">
      <c r="A46" t="s">
        <v>66</v>
      </c>
      <c r="B46" s="4">
        <v>940000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25">
      <c r="A47" t="s">
        <v>6</v>
      </c>
      <c r="B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25">
      <c r="B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x14ac:dyDescent="0.25">
      <c r="A49" s="6" t="s">
        <v>8</v>
      </c>
      <c r="B49" s="6"/>
      <c r="C49" s="6"/>
      <c r="D49" s="6"/>
      <c r="E49" s="6"/>
      <c r="F49" s="7" t="s">
        <v>1</v>
      </c>
      <c r="G49" s="7" t="s">
        <v>21</v>
      </c>
      <c r="H49" s="7" t="s">
        <v>21</v>
      </c>
      <c r="I49" s="7" t="s">
        <v>21</v>
      </c>
      <c r="J49" s="7" t="s">
        <v>21</v>
      </c>
      <c r="K49" s="7" t="s">
        <v>21</v>
      </c>
      <c r="L49" s="7" t="s">
        <v>21</v>
      </c>
      <c r="M49" s="7" t="s">
        <v>21</v>
      </c>
      <c r="N49" s="7" t="s">
        <v>21</v>
      </c>
      <c r="O49" s="7" t="s">
        <v>21</v>
      </c>
      <c r="P49" s="7" t="s">
        <v>21</v>
      </c>
      <c r="Q49" s="7" t="s">
        <v>21</v>
      </c>
    </row>
    <row r="50" spans="1:17" x14ac:dyDescent="0.25">
      <c r="A50" s="3" t="s">
        <v>9</v>
      </c>
      <c r="B50" s="3"/>
      <c r="C50" s="3"/>
      <c r="D50" s="3"/>
      <c r="E50" s="3"/>
      <c r="F50" s="4">
        <f t="shared" ref="F50:Q50" si="0">SUM(F25:F49)</f>
        <v>20207.759999999998</v>
      </c>
      <c r="G50" s="4">
        <f t="shared" si="0"/>
        <v>10103.879999999999</v>
      </c>
      <c r="H50" s="4">
        <f t="shared" si="0"/>
        <v>10103.879999999999</v>
      </c>
      <c r="I50" s="4">
        <f t="shared" si="0"/>
        <v>10103.879999999999</v>
      </c>
      <c r="J50" s="4">
        <f t="shared" si="0"/>
        <v>10103.879999999999</v>
      </c>
      <c r="K50" s="4">
        <f t="shared" si="0"/>
        <v>10103.879999999999</v>
      </c>
      <c r="L50" s="4">
        <f t="shared" si="0"/>
        <v>10103.879999999999</v>
      </c>
      <c r="M50" s="4">
        <f t="shared" si="0"/>
        <v>10103.879999999999</v>
      </c>
      <c r="N50" s="4">
        <f t="shared" si="0"/>
        <v>10103.879999999999</v>
      </c>
      <c r="O50" s="4">
        <f t="shared" si="0"/>
        <v>10103.879999999999</v>
      </c>
      <c r="P50" s="4">
        <f t="shared" si="0"/>
        <v>10103.879999999999</v>
      </c>
      <c r="Q50" s="4">
        <f t="shared" si="0"/>
        <v>10103.879999999999</v>
      </c>
    </row>
    <row r="51" spans="1:17" x14ac:dyDescent="0.25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x14ac:dyDescent="0.25">
      <c r="A52" t="s">
        <v>11</v>
      </c>
      <c r="F52" s="4" t="e">
        <f>#REF!-F50</f>
        <v>#REF!</v>
      </c>
      <c r="G52" s="4" t="e">
        <f>#REF!-G50</f>
        <v>#REF!</v>
      </c>
      <c r="H52" s="4" t="e">
        <f>#REF!-H50</f>
        <v>#REF!</v>
      </c>
      <c r="I52" s="4" t="e">
        <f>#REF!-I50</f>
        <v>#REF!</v>
      </c>
      <c r="J52" s="4" t="e">
        <f>#REF!-J50</f>
        <v>#REF!</v>
      </c>
      <c r="K52" s="4" t="e">
        <f>#REF!-K50</f>
        <v>#REF!</v>
      </c>
      <c r="L52" s="4" t="e">
        <f>#REF!-L50</f>
        <v>#REF!</v>
      </c>
      <c r="M52" s="4" t="e">
        <f>L8-M50</f>
        <v>#VALUE!</v>
      </c>
      <c r="N52" s="4" t="e">
        <f>#REF!-N50</f>
        <v>#REF!</v>
      </c>
      <c r="O52" s="4" t="e">
        <f>#REF!-O50</f>
        <v>#REF!</v>
      </c>
      <c r="P52" s="4" t="e">
        <f>#REF!-P50</f>
        <v>#REF!</v>
      </c>
      <c r="Q52" s="4" t="e">
        <f>#REF!-Q50</f>
        <v>#REF!</v>
      </c>
    </row>
    <row r="53" spans="1:17" x14ac:dyDescent="0.25"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x14ac:dyDescent="0.25"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x14ac:dyDescent="0.25"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25"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x14ac:dyDescent="0.25">
      <c r="A57" s="1" t="s">
        <v>12</v>
      </c>
      <c r="B57" s="1"/>
      <c r="C57" s="1"/>
      <c r="D57" s="1"/>
      <c r="E57" s="1"/>
      <c r="F57" s="4" t="s">
        <v>32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x14ac:dyDescent="0.25">
      <c r="A58" s="5">
        <v>43025</v>
      </c>
      <c r="B58" s="5"/>
      <c r="C58" s="5"/>
      <c r="D58" s="5"/>
      <c r="E58" s="5"/>
      <c r="F58" s="4">
        <v>60000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x14ac:dyDescent="0.25">
      <c r="A59" t="s">
        <v>14</v>
      </c>
      <c r="F59" s="4">
        <v>172258.24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5">
        <v>43315</v>
      </c>
      <c r="B60" s="5"/>
      <c r="C60" s="5"/>
      <c r="D60" s="5"/>
      <c r="E60" s="5"/>
      <c r="F60" s="4">
        <v>70000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x14ac:dyDescent="0.25">
      <c r="A61" s="5">
        <v>43423</v>
      </c>
      <c r="B61" s="5"/>
      <c r="C61" s="5"/>
      <c r="D61" s="5"/>
      <c r="E61" s="5"/>
      <c r="F61" s="4">
        <v>100000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 x14ac:dyDescent="0.25">
      <c r="A62" t="s">
        <v>15</v>
      </c>
      <c r="F62" s="4">
        <f>SUM(F58:F61)</f>
        <v>402258.24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2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 x14ac:dyDescent="0.25">
      <c r="A64" s="1" t="s">
        <v>13</v>
      </c>
      <c r="B64" s="1"/>
      <c r="C64" s="1"/>
      <c r="D64" s="1"/>
      <c r="E64" s="1"/>
      <c r="F64" s="4">
        <v>50000</v>
      </c>
      <c r="G64" s="4" t="s">
        <v>31</v>
      </c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 x14ac:dyDescent="0.25">
      <c r="F65" s="4" t="s">
        <v>1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 x14ac:dyDescent="0.25">
      <c r="A66" t="s">
        <v>16</v>
      </c>
      <c r="F66" s="4">
        <f>SUM(F62:F65)</f>
        <v>452258.24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 x14ac:dyDescent="0.25">
      <c r="F67" s="4" t="s">
        <v>1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 x14ac:dyDescent="0.25">
      <c r="A68" s="1" t="s">
        <v>25</v>
      </c>
      <c r="B68" s="1"/>
      <c r="C68" s="1"/>
      <c r="D68" s="1"/>
      <c r="E68" s="1"/>
      <c r="F68" s="4" t="s">
        <v>1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 x14ac:dyDescent="0.25">
      <c r="F69">
        <v>1300000</v>
      </c>
      <c r="I69" s="4"/>
      <c r="J69" s="4"/>
      <c r="K69" s="4"/>
      <c r="L69" s="4"/>
      <c r="M69" s="4"/>
      <c r="N69" s="4"/>
      <c r="O69" s="4"/>
      <c r="P69" s="4"/>
      <c r="Q69" s="4"/>
    </row>
    <row r="70" spans="1:17" ht="15.75" thickBot="1" x14ac:dyDescent="0.3">
      <c r="I70" s="4"/>
      <c r="J70" s="4"/>
      <c r="K70" s="4"/>
      <c r="L70" s="4"/>
      <c r="M70" s="4"/>
      <c r="N70" s="4"/>
      <c r="O70" s="4"/>
      <c r="P70" s="4"/>
      <c r="Q70" s="4"/>
    </row>
    <row r="71" spans="1:17" x14ac:dyDescent="0.25">
      <c r="A71" s="28"/>
      <c r="B71" s="29"/>
      <c r="C71" s="29"/>
      <c r="D71" s="29"/>
      <c r="E71" s="29"/>
      <c r="F71" s="29"/>
      <c r="G71" s="29"/>
      <c r="H71" s="29" t="s">
        <v>69</v>
      </c>
      <c r="I71" s="30"/>
      <c r="J71" s="4"/>
      <c r="K71" s="4"/>
      <c r="L71" s="4"/>
      <c r="M71" s="4"/>
      <c r="N71" s="4"/>
      <c r="O71" s="4"/>
      <c r="P71" s="4"/>
      <c r="Q71" s="4"/>
    </row>
    <row r="72" spans="1:17" x14ac:dyDescent="0.25">
      <c r="A72" s="10" t="s">
        <v>76</v>
      </c>
      <c r="B72" s="20"/>
      <c r="C72" s="20"/>
      <c r="D72" s="20"/>
      <c r="E72" s="20"/>
      <c r="F72" s="20"/>
      <c r="G72" s="20"/>
      <c r="H72" s="20" t="s">
        <v>70</v>
      </c>
      <c r="I72" s="31"/>
      <c r="J72" s="4"/>
      <c r="K72" s="4"/>
      <c r="L72" s="4"/>
      <c r="M72" s="4"/>
      <c r="N72" s="4"/>
      <c r="O72" s="4"/>
      <c r="P72" s="4"/>
      <c r="Q72" s="4"/>
    </row>
    <row r="73" spans="1:17" x14ac:dyDescent="0.25">
      <c r="A73" s="32"/>
      <c r="B73" s="20" t="s">
        <v>72</v>
      </c>
      <c r="C73" s="20" t="s">
        <v>73</v>
      </c>
      <c r="D73" s="20"/>
      <c r="E73" s="20"/>
      <c r="F73" s="20" t="s">
        <v>75</v>
      </c>
      <c r="G73" s="20" t="s">
        <v>68</v>
      </c>
      <c r="H73" s="33">
        <v>47812</v>
      </c>
      <c r="I73" s="31" t="s">
        <v>78</v>
      </c>
      <c r="J73" s="4"/>
      <c r="K73" s="4"/>
      <c r="L73" s="4"/>
      <c r="M73" s="4"/>
      <c r="N73" s="4"/>
      <c r="O73" s="4"/>
      <c r="P73" s="4"/>
      <c r="Q73" s="4"/>
    </row>
    <row r="74" spans="1:17" x14ac:dyDescent="0.25">
      <c r="A74" s="32" t="s">
        <v>67</v>
      </c>
      <c r="B74" s="20"/>
      <c r="C74" s="20"/>
      <c r="D74" s="20"/>
      <c r="E74" s="20"/>
      <c r="F74" s="20">
        <v>10100</v>
      </c>
      <c r="G74" s="20">
        <f>F74*12</f>
        <v>121200</v>
      </c>
      <c r="H74" s="20">
        <v>100</v>
      </c>
      <c r="I74" s="31"/>
      <c r="J74" s="4"/>
      <c r="K74" s="4"/>
      <c r="L74" s="4"/>
      <c r="M74" s="4"/>
      <c r="N74" s="4"/>
      <c r="O74" s="4"/>
      <c r="P74" s="4"/>
      <c r="Q74" s="4"/>
    </row>
    <row r="75" spans="1:17" x14ac:dyDescent="0.25">
      <c r="A75" s="32" t="s">
        <v>79</v>
      </c>
      <c r="B75" s="20">
        <f>B76*12</f>
        <v>181548</v>
      </c>
      <c r="C75" s="20">
        <f>B75*12</f>
        <v>2178576</v>
      </c>
      <c r="D75" s="20"/>
      <c r="E75" s="20"/>
      <c r="F75" s="20"/>
      <c r="G75" s="20"/>
      <c r="H75" s="20"/>
      <c r="I75" s="31"/>
      <c r="J75" s="4"/>
      <c r="K75" s="4"/>
      <c r="L75" s="4"/>
      <c r="M75" s="4"/>
      <c r="N75" s="4"/>
      <c r="O75" s="4"/>
      <c r="P75" s="4"/>
      <c r="Q75" s="4"/>
    </row>
    <row r="76" spans="1:17" x14ac:dyDescent="0.25">
      <c r="A76" s="32" t="s">
        <v>71</v>
      </c>
      <c r="B76" s="20">
        <v>15129</v>
      </c>
      <c r="C76" s="20">
        <v>18155</v>
      </c>
      <c r="D76" s="20" t="s">
        <v>1</v>
      </c>
      <c r="E76" s="20"/>
      <c r="F76" s="20"/>
      <c r="G76" s="20"/>
      <c r="H76" s="20"/>
      <c r="I76" s="31"/>
      <c r="J76" s="4"/>
      <c r="K76" s="4"/>
      <c r="L76" s="4"/>
      <c r="M76" s="4"/>
      <c r="N76" s="4"/>
      <c r="O76" s="4"/>
      <c r="P76" s="4"/>
      <c r="Q76" s="4"/>
    </row>
    <row r="77" spans="1:17" x14ac:dyDescent="0.25">
      <c r="A77" s="32" t="s">
        <v>74</v>
      </c>
      <c r="B77" s="20">
        <f>B76-F74</f>
        <v>5029</v>
      </c>
      <c r="C77" s="20"/>
      <c r="D77" s="20"/>
      <c r="E77" s="20"/>
      <c r="F77" s="20"/>
      <c r="G77" s="20"/>
      <c r="H77" s="20"/>
      <c r="I77" s="31"/>
      <c r="J77" s="4"/>
      <c r="K77" s="4"/>
      <c r="L77" s="4"/>
      <c r="M77" s="4"/>
      <c r="N77" s="4"/>
      <c r="O77" s="4"/>
      <c r="P77" s="4"/>
      <c r="Q77" s="4"/>
    </row>
    <row r="78" spans="1:17" x14ac:dyDescent="0.25">
      <c r="A78" s="32"/>
      <c r="B78" s="20"/>
      <c r="C78" s="20"/>
      <c r="D78" s="20"/>
      <c r="E78" s="20"/>
      <c r="F78" s="20"/>
      <c r="G78" s="20"/>
      <c r="H78" s="20"/>
      <c r="I78" s="31"/>
      <c r="J78" s="4"/>
      <c r="K78" s="4"/>
      <c r="L78" s="4"/>
      <c r="M78" s="4"/>
      <c r="N78" s="4"/>
      <c r="O78" s="4"/>
      <c r="P78" s="4"/>
      <c r="Q78" s="4"/>
    </row>
    <row r="79" spans="1:17" ht="15.75" thickBot="1" x14ac:dyDescent="0.3">
      <c r="A79" s="34" t="s">
        <v>77</v>
      </c>
      <c r="B79" s="35">
        <v>365000</v>
      </c>
      <c r="C79" s="35"/>
      <c r="D79" s="35"/>
      <c r="E79" s="35"/>
      <c r="F79" s="35">
        <f>B79/H74</f>
        <v>3650</v>
      </c>
      <c r="G79" s="35"/>
      <c r="H79" s="35"/>
      <c r="I79" s="36" t="s">
        <v>1</v>
      </c>
      <c r="J79" s="4"/>
      <c r="K79" s="4"/>
      <c r="L79" s="4"/>
      <c r="M79" s="4"/>
      <c r="N79" s="4"/>
      <c r="O79" s="4"/>
      <c r="P79" s="4"/>
      <c r="Q79" s="4"/>
    </row>
    <row r="80" spans="1:17" x14ac:dyDescent="0.25">
      <c r="I80" s="4"/>
      <c r="J80" s="4"/>
      <c r="K80" s="4"/>
      <c r="L80" s="4"/>
      <c r="M80" s="4"/>
      <c r="N80" s="4"/>
      <c r="O80" s="4"/>
      <c r="P80" s="4"/>
      <c r="Q80" s="4"/>
    </row>
    <row r="82" spans="1:5" x14ac:dyDescent="0.25">
      <c r="A82">
        <v>4</v>
      </c>
      <c r="B82">
        <v>465000</v>
      </c>
      <c r="C82">
        <f>12*12</f>
        <v>144</v>
      </c>
      <c r="D82" s="37">
        <f>B82/C82</f>
        <v>3229.1666666666665</v>
      </c>
      <c r="E82" s="37"/>
    </row>
  </sheetData>
  <mergeCells count="1">
    <mergeCell ref="J6:N6"/>
  </mergeCells>
  <pageMargins left="0.25" right="0.25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2019</vt:lpstr>
      <vt:lpstr>2020-2021</vt:lpstr>
      <vt:lpstr>2022 à mettre à jour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2019-08-22T14:39:08Z</cp:lastPrinted>
  <dcterms:created xsi:type="dcterms:W3CDTF">2019-03-28T10:51:47Z</dcterms:created>
  <dcterms:modified xsi:type="dcterms:W3CDTF">2022-12-02T13:14:17Z</dcterms:modified>
</cp:coreProperties>
</file>