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"/>
    </mc:Choice>
  </mc:AlternateContent>
  <bookViews>
    <workbookView xWindow="0" yWindow="0" windowWidth="23040" windowHeight="9408" activeTab="2"/>
  </bookViews>
  <sheets>
    <sheet name="Feuil1" sheetId="1" r:id="rId1"/>
    <sheet name="Feuil1 (2)" sheetId="3" r:id="rId2"/>
    <sheet name="cap equatec-finan+frais no" sheetId="4" r:id="rId3"/>
    <sheet name="cap equatec transmis CIC" sheetId="8" r:id="rId4"/>
    <sheet name="occas. stickem" sheetId="6" r:id="rId5"/>
    <sheet name="taxe acte" sheetId="5" r:id="rId6"/>
  </sheets>
  <definedNames>
    <definedName name="_xlnm.Print_Area" localSheetId="2">'cap equatec-finan+frais no'!$A$1:$P$27</definedName>
    <definedName name="_xlnm.Print_Area" localSheetId="0">Feuil1!$A$1:$E$70</definedName>
    <definedName name="_xlnm.Print_Area" localSheetId="1">'Feuil1 (2)'!$A$1:$E$70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8" l="1"/>
  <c r="C12" i="8"/>
  <c r="F10" i="8"/>
  <c r="C10" i="8"/>
  <c r="D10" i="8" s="1"/>
  <c r="B10" i="8"/>
  <c r="F9" i="8"/>
  <c r="D9" i="8"/>
  <c r="C9" i="8"/>
  <c r="B9" i="8"/>
  <c r="C8" i="8"/>
  <c r="G7" i="8"/>
  <c r="H7" i="8" s="1"/>
  <c r="I7" i="8" s="1"/>
  <c r="D7" i="8"/>
  <c r="G6" i="8"/>
  <c r="H6" i="8" s="1"/>
  <c r="D6" i="8"/>
  <c r="G5" i="8"/>
  <c r="H5" i="8" s="1"/>
  <c r="D5" i="8"/>
  <c r="G4" i="8"/>
  <c r="H4" i="8" s="1"/>
  <c r="D4" i="8"/>
  <c r="G4" i="4"/>
  <c r="H4" i="4" s="1"/>
  <c r="H9" i="8" l="1"/>
  <c r="I9" i="8" s="1"/>
  <c r="I5" i="8"/>
  <c r="I4" i="8"/>
  <c r="H8" i="8"/>
  <c r="I6" i="8"/>
  <c r="H10" i="8"/>
  <c r="I10" i="8" s="1"/>
  <c r="G8" i="8"/>
  <c r="I18" i="3"/>
  <c r="H12" i="8" l="1"/>
  <c r="H16" i="8" s="1"/>
  <c r="H13" i="8"/>
  <c r="D13" i="6"/>
  <c r="D10" i="6"/>
  <c r="D9" i="6"/>
  <c r="B13" i="5"/>
  <c r="C13" i="5" l="1"/>
  <c r="P15" i="4" l="1"/>
  <c r="P13" i="4"/>
  <c r="P16" i="4" s="1"/>
  <c r="O9" i="4"/>
  <c r="P9" i="4" s="1"/>
  <c r="P7" i="4"/>
  <c r="O7" i="4"/>
  <c r="F10" i="4" l="1"/>
  <c r="C10" i="4"/>
  <c r="B10" i="4"/>
  <c r="F9" i="4"/>
  <c r="C9" i="4"/>
  <c r="B9" i="4"/>
  <c r="C8" i="4"/>
  <c r="G7" i="4"/>
  <c r="H7" i="4" s="1"/>
  <c r="I7" i="4" s="1"/>
  <c r="D7" i="4"/>
  <c r="G6" i="4"/>
  <c r="H6" i="4" s="1"/>
  <c r="D6" i="4"/>
  <c r="G5" i="4"/>
  <c r="H5" i="4" s="1"/>
  <c r="D5" i="4"/>
  <c r="D4" i="4"/>
  <c r="C13" i="4" l="1"/>
  <c r="C12" i="4"/>
  <c r="D9" i="4"/>
  <c r="D10" i="4"/>
  <c r="I4" i="4"/>
  <c r="H8" i="4"/>
  <c r="I6" i="4"/>
  <c r="H10" i="4"/>
  <c r="I10" i="4" s="1"/>
  <c r="H9" i="4"/>
  <c r="I9" i="4" s="1"/>
  <c r="I5" i="4"/>
  <c r="G8" i="4"/>
  <c r="I11" i="3"/>
  <c r="D11" i="3"/>
  <c r="D10" i="3"/>
  <c r="D9" i="3"/>
  <c r="I15" i="3"/>
  <c r="I14" i="3"/>
  <c r="I13" i="3"/>
  <c r="J10" i="3"/>
  <c r="J9" i="3"/>
  <c r="I10" i="3"/>
  <c r="I9" i="3"/>
  <c r="J5" i="3"/>
  <c r="J6" i="3"/>
  <c r="J7" i="3"/>
  <c r="J4" i="3"/>
  <c r="G10" i="3"/>
  <c r="G9" i="3"/>
  <c r="I8" i="3"/>
  <c r="H16" i="4" l="1"/>
  <c r="H12" i="4"/>
  <c r="H13" i="4"/>
  <c r="I17" i="3"/>
  <c r="J13" i="3"/>
  <c r="E51" i="3"/>
  <c r="D15" i="3"/>
  <c r="D13" i="3"/>
  <c r="E10" i="3"/>
  <c r="C10" i="3"/>
  <c r="C9" i="3"/>
  <c r="D8" i="3"/>
  <c r="H7" i="3"/>
  <c r="E7" i="3"/>
  <c r="H6" i="3"/>
  <c r="E6" i="3"/>
  <c r="H5" i="3"/>
  <c r="I5" i="3" s="1"/>
  <c r="E5" i="3"/>
  <c r="H4" i="3"/>
  <c r="I4" i="3" s="1"/>
  <c r="E4" i="3"/>
  <c r="D18" i="3" l="1"/>
  <c r="D17" i="3"/>
  <c r="D14" i="3"/>
  <c r="E9" i="3"/>
  <c r="I7" i="3"/>
  <c r="E13" i="3"/>
  <c r="I6" i="3"/>
  <c r="H8" i="3"/>
  <c r="G15" i="1"/>
  <c r="G14" i="1"/>
  <c r="G13" i="1"/>
  <c r="H13" i="1" s="1"/>
  <c r="G10" i="1"/>
  <c r="H10" i="1" s="1"/>
  <c r="F10" i="1"/>
  <c r="H9" i="1"/>
  <c r="G9" i="1"/>
  <c r="F9" i="1"/>
  <c r="G8" i="1"/>
  <c r="G18" i="1" s="1"/>
  <c r="G5" i="1"/>
  <c r="G6" i="1"/>
  <c r="G7" i="1"/>
  <c r="G4" i="1"/>
  <c r="H5" i="1"/>
  <c r="H6" i="1"/>
  <c r="H7" i="1"/>
  <c r="H4" i="1"/>
  <c r="D18" i="1"/>
  <c r="D15" i="1"/>
  <c r="D17" i="1"/>
  <c r="D14" i="1"/>
  <c r="C10" i="1"/>
  <c r="E10" i="1"/>
  <c r="D10" i="1"/>
  <c r="G17" i="1" l="1"/>
  <c r="D9" i="1"/>
  <c r="E13" i="1" l="1"/>
  <c r="D13" i="1"/>
  <c r="E51" i="1"/>
  <c r="D8" i="1" l="1"/>
  <c r="C9" i="1"/>
  <c r="E5" i="1"/>
  <c r="E6" i="1"/>
  <c r="E7" i="1"/>
  <c r="E4" i="1"/>
  <c r="E9" i="1" l="1"/>
  <c r="C16" i="4"/>
  <c r="C16" i="8"/>
</calcChain>
</file>

<file path=xl/sharedStrings.xml><?xml version="1.0" encoding="utf-8"?>
<sst xmlns="http://schemas.openxmlformats.org/spreadsheetml/2006/main" count="399" uniqueCount="181">
  <si>
    <t>terrain</t>
  </si>
  <si>
    <t>m2</t>
  </si>
  <si>
    <t>voiries lourdes</t>
  </si>
  <si>
    <t>€/M2</t>
  </si>
  <si>
    <t>Bâtiment de production, stock, loc soc</t>
  </si>
  <si>
    <t>bureaux livrés finis cloisonnés</t>
  </si>
  <si>
    <t>coût m2</t>
  </si>
  <si>
    <t>air comprimé</t>
  </si>
  <si>
    <t>contrôle accès</t>
  </si>
  <si>
    <t>centrale incendie</t>
  </si>
  <si>
    <t xml:space="preserve">centrale intrusion </t>
  </si>
  <si>
    <t>taxe acquisisiton</t>
  </si>
  <si>
    <t xml:space="preserve">ascenseur ? </t>
  </si>
  <si>
    <t xml:space="preserve">Honoraires commercialisations </t>
  </si>
  <si>
    <t xml:space="preserve">5 % sur quoi ? </t>
  </si>
  <si>
    <t xml:space="preserve">cloisonnage rdch ? </t>
  </si>
  <si>
    <t>cablage info</t>
  </si>
  <si>
    <t xml:space="preserve">baie ? </t>
  </si>
  <si>
    <t xml:space="preserve">nbre PC ? </t>
  </si>
  <si>
    <t xml:space="preserve">dommage ouvrages ? </t>
  </si>
  <si>
    <t xml:space="preserve">Système aspiration centralisée ? </t>
  </si>
  <si>
    <t xml:space="preserve">système salle vernis captation  </t>
  </si>
  <si>
    <t xml:space="preserve">assurance locaux </t>
  </si>
  <si>
    <t xml:space="preserve">estimation </t>
  </si>
  <si>
    <t xml:space="preserve">impot foncier ? </t>
  </si>
  <si>
    <t>renouvellement mobilier</t>
  </si>
  <si>
    <t>3 MOIS</t>
  </si>
  <si>
    <t>10 MOIS</t>
  </si>
  <si>
    <t>14-15 MOIS</t>
  </si>
  <si>
    <t>portail automotorisé 7,7 M</t>
  </si>
  <si>
    <t xml:space="preserve">Cloture 35 € le M linéaire </t>
  </si>
  <si>
    <t xml:space="preserve"> </t>
  </si>
  <si>
    <t>demander périmètre</t>
  </si>
  <si>
    <t>non</t>
  </si>
  <si>
    <t xml:space="preserve">espaces verts </t>
  </si>
  <si>
    <t>?</t>
  </si>
  <si>
    <t xml:space="preserve">Electricité portail </t>
  </si>
  <si>
    <t>5/6 points lumineux</t>
  </si>
  <si>
    <t xml:space="preserve">à sortir </t>
  </si>
  <si>
    <t xml:space="preserve">déménagement informatique </t>
  </si>
  <si>
    <t>déménagement ligne télécom</t>
  </si>
  <si>
    <t xml:space="preserve">aménagement plan de travail </t>
  </si>
  <si>
    <t xml:space="preserve">Climatisation local info </t>
  </si>
  <si>
    <t>eclairage public et bâtiment</t>
  </si>
  <si>
    <t>enménagement</t>
  </si>
  <si>
    <t>déménagement</t>
  </si>
  <si>
    <t xml:space="preserve">dans financement ? </t>
  </si>
  <si>
    <t>coût déménagement production</t>
  </si>
  <si>
    <t>coût déménagement mobilier et admin</t>
  </si>
  <si>
    <t>contrat entretien locaux</t>
  </si>
  <si>
    <t>contrat télésurveillance</t>
  </si>
  <si>
    <t>contrat espaces verts</t>
  </si>
  <si>
    <t xml:space="preserve">coûts récurrents </t>
  </si>
  <si>
    <t>Permis construire</t>
  </si>
  <si>
    <t>coût Editique changement doc</t>
  </si>
  <si>
    <t>contrat assurances Batiments</t>
  </si>
  <si>
    <t>3000 €/an</t>
  </si>
  <si>
    <t>sécurité protection verre : volet fermeture centralisée/anti-intrusion</t>
  </si>
  <si>
    <t>Porte accès rdch serrure 3 points</t>
  </si>
  <si>
    <t xml:space="preserve">complément matériel incendie </t>
  </si>
  <si>
    <t xml:space="preserve">  </t>
  </si>
  <si>
    <t>taxe raccordement</t>
  </si>
  <si>
    <t>taxe acte notarié</t>
  </si>
  <si>
    <t xml:space="preserve">électrification </t>
  </si>
  <si>
    <t>3000/an</t>
  </si>
  <si>
    <t>déménagement compresseur</t>
  </si>
  <si>
    <t>réseau</t>
  </si>
  <si>
    <t>entretien ascenseur</t>
  </si>
  <si>
    <t>pour 12 Postes</t>
  </si>
  <si>
    <t xml:space="preserve"> 80/100 ml</t>
  </si>
  <si>
    <t>150 m/l</t>
  </si>
  <si>
    <t>ou plan de type logistique (1,50 m) 800 € avec rampe électrique</t>
  </si>
  <si>
    <t>sanitaire</t>
  </si>
  <si>
    <t>1 cabinet + 1 urinoir pour 20 Hommes</t>
  </si>
  <si>
    <t>2 cabinets pour 20 femmes</t>
  </si>
  <si>
    <t>oui</t>
  </si>
  <si>
    <t>DANS LA JOURNEE</t>
  </si>
  <si>
    <t>UN BADGE</t>
  </si>
  <si>
    <t xml:space="preserve">SONNETTE LIVRAISON  + INTERPHONE </t>
  </si>
  <si>
    <t xml:space="preserve">PORTE ENTREE VIDEO PHONE  VENTOUSE </t>
  </si>
  <si>
    <t>ALARME TYPE 4 INCENDIE DANS LES BUREAUX  déclencheur manuel</t>
  </si>
  <si>
    <t xml:space="preserve">pas de détecteur de fumée ni incendie </t>
  </si>
  <si>
    <t xml:space="preserve">alarme intrusion avec clavier entrée des bureaux plus un autre </t>
  </si>
  <si>
    <t>contacteur de porte, rien pour les fenêtres</t>
  </si>
  <si>
    <t>partie bureaux et prod  RDCH  volumétrique</t>
  </si>
  <si>
    <t xml:space="preserve">Non prévue </t>
  </si>
  <si>
    <t xml:space="preserve">circulation piéton, parking et entrée, projecteurs asymétriques zone de travail, livraison  </t>
  </si>
  <si>
    <t>marquage au sol</t>
  </si>
  <si>
    <t xml:space="preserve">prévu comme sur le plan </t>
  </si>
  <si>
    <t>RJ 45</t>
  </si>
  <si>
    <t>3 pc + 2 rj + 1 pc service 1 tous les 10 M</t>
  </si>
  <si>
    <t>à voir</t>
  </si>
  <si>
    <t xml:space="preserve">1 baie racable pas le brassage </t>
  </si>
  <si>
    <t>vitrage ST 510 CLASSE 5</t>
  </si>
  <si>
    <t>les bâtiments sont en conception avec produits retardants</t>
  </si>
  <si>
    <t>prévu dans chiffrage + portail automorisé + portillon  manuelle</t>
  </si>
  <si>
    <t>entretien du 24-06-2016</t>
  </si>
  <si>
    <t>Sébastien MORISSEAU</t>
  </si>
  <si>
    <t xml:space="preserve">frais crédit bail </t>
  </si>
  <si>
    <t>coût m2 bâtiment avec voirie lourde</t>
  </si>
  <si>
    <t>ccoût m2 bâtiment hors voirie</t>
  </si>
  <si>
    <t xml:space="preserve">coût de commercialisation sur Terrain + bâti </t>
  </si>
  <si>
    <t>total 1 5 % sur tout</t>
  </si>
  <si>
    <t>total variante 2 5 % sur terrain</t>
  </si>
  <si>
    <t>coût de commercialisaiton sur terrain uniquement</t>
  </si>
  <si>
    <t>total - 10 %</t>
  </si>
  <si>
    <t>frais divers</t>
  </si>
  <si>
    <t xml:space="preserve">rédaction bail </t>
  </si>
  <si>
    <t>si banque crédit classique</t>
  </si>
  <si>
    <t>frais de dossier</t>
  </si>
  <si>
    <t>FRAIS  Dossier</t>
  </si>
  <si>
    <t>Acte Notaire</t>
  </si>
  <si>
    <t xml:space="preserve">frais commercialisation </t>
  </si>
  <si>
    <t xml:space="preserve">cap terrain </t>
  </si>
  <si>
    <t>qui contractualise</t>
  </si>
  <si>
    <t>eric valleux</t>
  </si>
  <si>
    <t>taxe aménagement (surface de plancher totale*701  * 7%)</t>
  </si>
  <si>
    <t>certificat d'urbanisme : donne les règlementations par rapport et calcule la taxe : à déposer auprès de la Mairie de Boos (30 ou 60 jours)</t>
  </si>
  <si>
    <t xml:space="preserve">aide : 2,5 % du total de l'investissement 50 % au démarrage 50 % à la fin </t>
  </si>
  <si>
    <t xml:space="preserve">aide à voir avec MR PLANCON </t>
  </si>
  <si>
    <t>mr AGUADO</t>
  </si>
  <si>
    <t>TREUIL</t>
  </si>
  <si>
    <t>Aide à l'investissement</t>
  </si>
  <si>
    <t>visite du site Innovapole santé</t>
  </si>
  <si>
    <t>chiffrage de bâtiment</t>
  </si>
  <si>
    <t>surprise et rire</t>
  </si>
  <si>
    <t>total avec coût de commercialisation</t>
  </si>
  <si>
    <t>remontée dvd</t>
  </si>
  <si>
    <t>helios</t>
  </si>
  <si>
    <t>apporteurs</t>
  </si>
  <si>
    <t>HELIOS</t>
  </si>
  <si>
    <t>en compte 2016</t>
  </si>
  <si>
    <t>dvd prévsionnel ou prise réserves</t>
  </si>
  <si>
    <t>prélèvement PRVR</t>
  </si>
  <si>
    <t>helios après remontée auditech résultat 2016</t>
  </si>
  <si>
    <t>vente 20 % des parts</t>
  </si>
  <si>
    <t>dispo cumulé</t>
  </si>
  <si>
    <t>solde à financer</t>
  </si>
  <si>
    <t>taux 1 %</t>
  </si>
  <si>
    <t>loyer AUDITECH</t>
  </si>
  <si>
    <t>mensualités rbt 1% sur 10 ans hors assurance</t>
  </si>
  <si>
    <t>différentiel loyer/prêt</t>
  </si>
  <si>
    <t>foncier</t>
  </si>
  <si>
    <t>MR. LEROY</t>
  </si>
  <si>
    <t xml:space="preserve">capacité </t>
  </si>
  <si>
    <t>endettement</t>
  </si>
  <si>
    <t>montage</t>
  </si>
  <si>
    <t>Brevet art 93 quater I</t>
  </si>
  <si>
    <t>solution 1</t>
  </si>
  <si>
    <t>Mesnil Esnard</t>
  </si>
  <si>
    <t>solution 2 (Occasion)</t>
  </si>
  <si>
    <t>solution 3</t>
  </si>
  <si>
    <t>financement crédit classique</t>
  </si>
  <si>
    <t>frais acte</t>
  </si>
  <si>
    <t>hypothèque</t>
  </si>
  <si>
    <t>budget</t>
  </si>
  <si>
    <t>cap terrain + batiment Neuf</t>
  </si>
  <si>
    <t xml:space="preserve">achat Terrain puis construction </t>
  </si>
  <si>
    <t xml:space="preserve">acquisition </t>
  </si>
  <si>
    <t xml:space="preserve">crédit bail </t>
  </si>
  <si>
    <t>taxe</t>
  </si>
  <si>
    <t>28000 garantie hypothécaire</t>
  </si>
  <si>
    <t>sur 15 ans</t>
  </si>
  <si>
    <t>pas propriétaire du bâtiment</t>
  </si>
  <si>
    <t>sté à l'IS</t>
  </si>
  <si>
    <t>Batiment actuel</t>
  </si>
  <si>
    <t>si pas vendu on conserve alpha</t>
  </si>
  <si>
    <t>nouveau bâtiment</t>
  </si>
  <si>
    <t>dans nouvelle société sas, sci …</t>
  </si>
  <si>
    <t>pour 1,8  12000 €</t>
  </si>
  <si>
    <t>prévoir</t>
  </si>
  <si>
    <t>garantie hypothècaire</t>
  </si>
  <si>
    <t xml:space="preserve">stickem </t>
  </si>
  <si>
    <t>travaux</t>
  </si>
  <si>
    <t>terrain+bati</t>
  </si>
  <si>
    <t xml:space="preserve">délai ? </t>
  </si>
  <si>
    <t>piste de réduction de budget</t>
  </si>
  <si>
    <t>réduction espace parking transformé en espaces verts</t>
  </si>
  <si>
    <t>offre initiale</t>
  </si>
  <si>
    <t>total (environ - 7 %)</t>
  </si>
  <si>
    <t>MARCHE NEGOCIE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</si>
</sst>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%"/>
    <numFmt numFmtId="165" formatCode="0.00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2" fontId="0" fillId="0" borderId="1" xfId="0" applyNumberFormat="1" applyBorder="1"/>
    <xf numFmtId="3" fontId="0" fillId="0" borderId="1" xfId="0" applyNumberFormat="1" applyBorder="1"/>
    <xf numFmtId="9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9" fontId="0" fillId="0" borderId="1" xfId="0" applyNumberFormat="1" applyBorder="1"/>
    <xf numFmtId="0" fontId="0" fillId="2" borderId="0" xfId="0" applyFill="1"/>
    <xf numFmtId="3" fontId="0" fillId="2" borderId="0" xfId="0" applyNumberFormat="1" applyFill="1"/>
    <xf numFmtId="2" fontId="0" fillId="2" borderId="0" xfId="0" applyNumberFormat="1" applyFill="1"/>
    <xf numFmtId="0" fontId="0" fillId="3" borderId="0" xfId="0" applyFill="1" applyBorder="1"/>
    <xf numFmtId="9" fontId="0" fillId="3" borderId="0" xfId="0" applyNumberFormat="1" applyFill="1" applyBorder="1"/>
    <xf numFmtId="0" fontId="0" fillId="3" borderId="0" xfId="0" applyFill="1"/>
    <xf numFmtId="9" fontId="0" fillId="3" borderId="0" xfId="0" applyNumberFormat="1" applyFill="1"/>
    <xf numFmtId="3" fontId="0" fillId="3" borderId="0" xfId="0" applyNumberFormat="1" applyFill="1"/>
    <xf numFmtId="0" fontId="0" fillId="4" borderId="0" xfId="0" applyFill="1" applyBorder="1"/>
    <xf numFmtId="0" fontId="0" fillId="4" borderId="0" xfId="0" applyFill="1"/>
    <xf numFmtId="9" fontId="0" fillId="4" borderId="0" xfId="0" applyNumberFormat="1" applyFill="1"/>
    <xf numFmtId="3" fontId="0" fillId="4" borderId="0" xfId="0" applyNumberFormat="1" applyFill="1"/>
    <xf numFmtId="0" fontId="0" fillId="5" borderId="0" xfId="0" applyFill="1"/>
    <xf numFmtId="9" fontId="0" fillId="5" borderId="0" xfId="0" applyNumberFormat="1" applyFill="1"/>
    <xf numFmtId="3" fontId="0" fillId="5" borderId="0" xfId="0" applyNumberFormat="1" applyFill="1"/>
    <xf numFmtId="0" fontId="0" fillId="2" borderId="1" xfId="0" applyFill="1" applyBorder="1"/>
    <xf numFmtId="0" fontId="0" fillId="0" borderId="0" xfId="0" applyFill="1" applyBorder="1"/>
    <xf numFmtId="0" fontId="0" fillId="0" borderId="0" xfId="0" applyAlignment="1">
      <alignment wrapText="1"/>
    </xf>
    <xf numFmtId="164" fontId="0" fillId="3" borderId="0" xfId="0" applyNumberFormat="1" applyFill="1" applyBorder="1"/>
    <xf numFmtId="44" fontId="0" fillId="0" borderId="0" xfId="1" applyFont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165" fontId="0" fillId="0" borderId="1" xfId="0" applyNumberFormat="1" applyBorder="1"/>
    <xf numFmtId="164" fontId="0" fillId="0" borderId="1" xfId="0" applyNumberFormat="1" applyBorder="1"/>
    <xf numFmtId="2" fontId="0" fillId="3" borderId="0" xfId="0" applyNumberFormat="1" applyFill="1" applyBorder="1"/>
    <xf numFmtId="0" fontId="0" fillId="6" borderId="1" xfId="0" applyFill="1" applyBorder="1"/>
    <xf numFmtId="2" fontId="0" fillId="6" borderId="1" xfId="0" applyNumberFormat="1" applyFill="1" applyBorder="1"/>
    <xf numFmtId="1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5"/>
  <sheetViews>
    <sheetView workbookViewId="0">
      <selection activeCell="I39" sqref="I39"/>
    </sheetView>
  </sheetViews>
  <sheetFormatPr baseColWidth="10" defaultRowHeight="14.4" x14ac:dyDescent="0.3"/>
  <cols>
    <col min="1" max="1" width="32.44140625" bestFit="1" customWidth="1"/>
    <col min="2" max="2" width="9" bestFit="1" customWidth="1"/>
  </cols>
  <sheetData>
    <row r="1" spans="1:11" x14ac:dyDescent="0.3">
      <c r="A1" s="5">
        <v>42533</v>
      </c>
    </row>
    <row r="3" spans="1:11" x14ac:dyDescent="0.3">
      <c r="A3" s="1"/>
      <c r="B3" s="1"/>
      <c r="C3" s="1" t="s">
        <v>1</v>
      </c>
      <c r="D3" s="1" t="s">
        <v>3</v>
      </c>
      <c r="E3" s="1" t="s">
        <v>6</v>
      </c>
      <c r="G3" s="4">
        <v>0.1</v>
      </c>
      <c r="H3" t="s">
        <v>105</v>
      </c>
    </row>
    <row r="4" spans="1:11" x14ac:dyDescent="0.3">
      <c r="A4" s="1" t="s">
        <v>0</v>
      </c>
      <c r="B4" s="1"/>
      <c r="C4" s="1">
        <v>4955</v>
      </c>
      <c r="D4" s="1">
        <v>225000</v>
      </c>
      <c r="E4" s="2">
        <f>D4/C4</f>
        <v>45.408678102926338</v>
      </c>
      <c r="G4">
        <f>D4*$G$3</f>
        <v>22500</v>
      </c>
      <c r="H4">
        <f>D4-G4</f>
        <v>202500</v>
      </c>
    </row>
    <row r="5" spans="1:11" x14ac:dyDescent="0.3">
      <c r="A5" s="1" t="s">
        <v>2</v>
      </c>
      <c r="B5" s="1"/>
      <c r="C5" s="1">
        <v>2200</v>
      </c>
      <c r="D5" s="1">
        <v>170500</v>
      </c>
      <c r="E5" s="2">
        <f t="shared" ref="E5:E7" si="0">D5/C5</f>
        <v>77.5</v>
      </c>
      <c r="G5">
        <f t="shared" ref="G5:G7" si="1">D5*$G$3</f>
        <v>17050</v>
      </c>
      <c r="H5">
        <f t="shared" ref="H5:H7" si="2">D5-G5</f>
        <v>153450</v>
      </c>
    </row>
    <row r="6" spans="1:11" x14ac:dyDescent="0.3">
      <c r="A6" s="1" t="s">
        <v>4</v>
      </c>
      <c r="B6" s="1"/>
      <c r="C6" s="1">
        <v>1120</v>
      </c>
      <c r="D6" s="3">
        <v>945000</v>
      </c>
      <c r="E6" s="2">
        <f t="shared" si="0"/>
        <v>843.75</v>
      </c>
      <c r="G6">
        <f t="shared" si="1"/>
        <v>94500</v>
      </c>
      <c r="H6">
        <f t="shared" si="2"/>
        <v>850500</v>
      </c>
    </row>
    <row r="7" spans="1:11" x14ac:dyDescent="0.3">
      <c r="A7" s="1" t="s">
        <v>5</v>
      </c>
      <c r="B7" s="1"/>
      <c r="C7" s="1">
        <v>450</v>
      </c>
      <c r="D7" s="3">
        <v>570000</v>
      </c>
      <c r="E7" s="2">
        <f t="shared" si="0"/>
        <v>1266.6666666666667</v>
      </c>
      <c r="G7">
        <f t="shared" si="1"/>
        <v>57000</v>
      </c>
      <c r="H7">
        <f t="shared" si="2"/>
        <v>513000</v>
      </c>
    </row>
    <row r="8" spans="1:11" x14ac:dyDescent="0.3">
      <c r="A8" s="1"/>
      <c r="B8" s="1"/>
      <c r="C8" s="1"/>
      <c r="D8" s="1">
        <f>SUM(D4:D7)</f>
        <v>1910500</v>
      </c>
      <c r="E8" s="2"/>
      <c r="G8">
        <f>SUM(G4:G7)</f>
        <v>191050</v>
      </c>
    </row>
    <row r="9" spans="1:11" x14ac:dyDescent="0.3">
      <c r="A9" s="9" t="s">
        <v>99</v>
      </c>
      <c r="B9" s="9"/>
      <c r="C9" s="9">
        <f>C6+C7</f>
        <v>1570</v>
      </c>
      <c r="D9" s="10">
        <f>D6+D7+D5</f>
        <v>1685500</v>
      </c>
      <c r="E9" s="11">
        <f>D9/C9</f>
        <v>1073.5668789808917</v>
      </c>
      <c r="F9">
        <f>F6+F7</f>
        <v>0</v>
      </c>
      <c r="G9">
        <f>G6+G7+G5</f>
        <v>168550</v>
      </c>
      <c r="H9" t="e">
        <f>G9/F9</f>
        <v>#DIV/0!</v>
      </c>
    </row>
    <row r="10" spans="1:11" x14ac:dyDescent="0.3">
      <c r="A10" s="9" t="s">
        <v>100</v>
      </c>
      <c r="B10" s="9"/>
      <c r="C10" s="9">
        <f>C7+C6</f>
        <v>1570</v>
      </c>
      <c r="D10" s="10">
        <f>D6+D7</f>
        <v>1515000</v>
      </c>
      <c r="E10" s="11">
        <f>D10/C10</f>
        <v>964.96815286624201</v>
      </c>
      <c r="F10">
        <f>F7+F6</f>
        <v>0</v>
      </c>
      <c r="G10">
        <f>G6+G7</f>
        <v>151500</v>
      </c>
      <c r="H10" t="e">
        <f>G10/F10</f>
        <v>#DIV/0!</v>
      </c>
    </row>
    <row r="12" spans="1:11" x14ac:dyDescent="0.3">
      <c r="A12" s="1" t="s">
        <v>61</v>
      </c>
      <c r="B12" s="1"/>
      <c r="C12" s="1"/>
      <c r="D12" s="1">
        <v>47542.8</v>
      </c>
      <c r="E12" s="1"/>
      <c r="G12">
        <v>47542.8</v>
      </c>
    </row>
    <row r="13" spans="1:11" x14ac:dyDescent="0.3">
      <c r="A13" s="1" t="s">
        <v>62</v>
      </c>
      <c r="B13" s="1"/>
      <c r="C13" s="8">
        <v>7.0000000000000007E-2</v>
      </c>
      <c r="D13" s="1">
        <f>D4*C13</f>
        <v>15750.000000000002</v>
      </c>
      <c r="E13" s="1">
        <f>D13+D4</f>
        <v>240750</v>
      </c>
      <c r="F13">
        <v>7.0000000000000007E-2</v>
      </c>
      <c r="G13">
        <f>G4*F13</f>
        <v>1575.0000000000002</v>
      </c>
      <c r="H13">
        <f>G13+G4</f>
        <v>24075</v>
      </c>
    </row>
    <row r="14" spans="1:11" x14ac:dyDescent="0.3">
      <c r="A14" s="12" t="s">
        <v>101</v>
      </c>
      <c r="B14" s="12"/>
      <c r="C14" s="13">
        <v>0.05</v>
      </c>
      <c r="D14" s="12">
        <f>D8*C14</f>
        <v>95525</v>
      </c>
      <c r="E14" s="12"/>
      <c r="F14">
        <v>0.05</v>
      </c>
      <c r="G14">
        <f>G8*F14</f>
        <v>9552.5</v>
      </c>
    </row>
    <row r="15" spans="1:11" x14ac:dyDescent="0.3">
      <c r="A15" s="17" t="s">
        <v>104</v>
      </c>
      <c r="B15" s="18"/>
      <c r="C15" s="19">
        <v>0.05</v>
      </c>
      <c r="D15" s="18">
        <f>D4*C15</f>
        <v>11250</v>
      </c>
      <c r="E15" s="18"/>
      <c r="F15">
        <v>0.05</v>
      </c>
      <c r="G15">
        <f>G4*F15</f>
        <v>1125</v>
      </c>
    </row>
    <row r="16" spans="1:11" x14ac:dyDescent="0.3">
      <c r="A16" t="s">
        <v>98</v>
      </c>
      <c r="C16" s="4"/>
      <c r="D16">
        <v>50000</v>
      </c>
      <c r="G16">
        <v>50000</v>
      </c>
      <c r="I16" t="s">
        <v>96</v>
      </c>
      <c r="K16" t="s">
        <v>97</v>
      </c>
    </row>
    <row r="17" spans="1:17" x14ac:dyDescent="0.3">
      <c r="A17" s="14" t="s">
        <v>102</v>
      </c>
      <c r="B17" s="14"/>
      <c r="C17" s="15"/>
      <c r="D17" s="16">
        <f>SUM(D12:D16)+D8</f>
        <v>2130567.7999999998</v>
      </c>
      <c r="E17" s="14"/>
      <c r="G17">
        <f>SUM(G12:G16)+G8</f>
        <v>300845.3</v>
      </c>
    </row>
    <row r="18" spans="1:17" x14ac:dyDescent="0.3">
      <c r="A18" s="18" t="s">
        <v>103</v>
      </c>
      <c r="B18" s="18"/>
      <c r="C18" s="19"/>
      <c r="D18" s="20">
        <f>D8+D12+D13+D15+D16</f>
        <v>2035042.8</v>
      </c>
      <c r="E18" s="18"/>
      <c r="G18">
        <f>G8+G12+G13+G15+G16</f>
        <v>291292.79999999999</v>
      </c>
    </row>
    <row r="19" spans="1:17" s="21" customFormat="1" x14ac:dyDescent="0.3">
      <c r="A19" s="21" t="s">
        <v>106</v>
      </c>
      <c r="C19" s="22"/>
      <c r="D19" s="23"/>
    </row>
    <row r="20" spans="1:17" s="21" customFormat="1" x14ac:dyDescent="0.3">
      <c r="A20" s="21" t="s">
        <v>107</v>
      </c>
      <c r="C20" s="22"/>
      <c r="D20" s="23"/>
    </row>
    <row r="21" spans="1:17" s="21" customFormat="1" x14ac:dyDescent="0.3">
      <c r="A21" s="21" t="s">
        <v>108</v>
      </c>
      <c r="C21" s="22"/>
      <c r="D21" s="23"/>
    </row>
    <row r="22" spans="1:17" s="21" customFormat="1" x14ac:dyDescent="0.3">
      <c r="A22" s="21" t="s">
        <v>109</v>
      </c>
      <c r="C22" s="22"/>
      <c r="D22" s="23"/>
    </row>
    <row r="24" spans="1:17" ht="28.8" x14ac:dyDescent="0.3">
      <c r="A24" s="6" t="s">
        <v>57</v>
      </c>
      <c r="I24" t="s">
        <v>93</v>
      </c>
    </row>
    <row r="25" spans="1:17" x14ac:dyDescent="0.3">
      <c r="A25" t="s">
        <v>58</v>
      </c>
      <c r="I25" t="s">
        <v>75</v>
      </c>
    </row>
    <row r="27" spans="1:17" x14ac:dyDescent="0.3">
      <c r="A27" t="s">
        <v>89</v>
      </c>
      <c r="I27" s="48" t="s">
        <v>90</v>
      </c>
      <c r="J27" s="48"/>
      <c r="K27" s="48"/>
      <c r="L27" s="48"/>
      <c r="M27" t="s">
        <v>91</v>
      </c>
    </row>
    <row r="28" spans="1:17" x14ac:dyDescent="0.3">
      <c r="A28" t="s">
        <v>31</v>
      </c>
      <c r="B28" t="s">
        <v>31</v>
      </c>
    </row>
    <row r="29" spans="1:17" x14ac:dyDescent="0.3">
      <c r="A29" t="s">
        <v>8</v>
      </c>
      <c r="I29" t="s">
        <v>79</v>
      </c>
      <c r="K29" t="s">
        <v>76</v>
      </c>
      <c r="L29" t="s">
        <v>77</v>
      </c>
      <c r="N29" t="s">
        <v>78</v>
      </c>
    </row>
    <row r="30" spans="1:17" x14ac:dyDescent="0.3">
      <c r="A30" t="s">
        <v>9</v>
      </c>
      <c r="I30" t="s">
        <v>80</v>
      </c>
      <c r="N30" t="s">
        <v>81</v>
      </c>
      <c r="Q30" t="s">
        <v>94</v>
      </c>
    </row>
    <row r="31" spans="1:17" x14ac:dyDescent="0.3">
      <c r="A31" t="s">
        <v>10</v>
      </c>
      <c r="I31" t="s">
        <v>82</v>
      </c>
      <c r="N31" t="s">
        <v>83</v>
      </c>
    </row>
    <row r="32" spans="1:17" x14ac:dyDescent="0.3">
      <c r="A32" t="s">
        <v>12</v>
      </c>
      <c r="I32" t="s">
        <v>84</v>
      </c>
    </row>
    <row r="33" spans="1:9" x14ac:dyDescent="0.3">
      <c r="A33" t="s">
        <v>15</v>
      </c>
      <c r="C33" t="s">
        <v>33</v>
      </c>
    </row>
    <row r="34" spans="1:9" x14ac:dyDescent="0.3">
      <c r="A34" t="s">
        <v>20</v>
      </c>
      <c r="C34">
        <v>20000</v>
      </c>
      <c r="D34" t="s">
        <v>68</v>
      </c>
    </row>
    <row r="35" spans="1:9" x14ac:dyDescent="0.3">
      <c r="A35" t="s">
        <v>21</v>
      </c>
      <c r="C35">
        <v>5000</v>
      </c>
      <c r="D35" t="s">
        <v>45</v>
      </c>
    </row>
    <row r="36" spans="1:9" x14ac:dyDescent="0.3">
      <c r="A36" t="s">
        <v>25</v>
      </c>
    </row>
    <row r="37" spans="1:9" x14ac:dyDescent="0.3">
      <c r="A37" t="s">
        <v>42</v>
      </c>
      <c r="B37" t="s">
        <v>35</v>
      </c>
      <c r="I37" t="s">
        <v>85</v>
      </c>
    </row>
    <row r="38" spans="1:9" x14ac:dyDescent="0.3">
      <c r="A38" t="s">
        <v>34</v>
      </c>
      <c r="I38" t="s">
        <v>75</v>
      </c>
    </row>
    <row r="39" spans="1:9" x14ac:dyDescent="0.3">
      <c r="A39" t="s">
        <v>87</v>
      </c>
      <c r="I39" t="s">
        <v>88</v>
      </c>
    </row>
    <row r="40" spans="1:9" x14ac:dyDescent="0.3">
      <c r="A40" t="s">
        <v>41</v>
      </c>
      <c r="C40" t="s">
        <v>70</v>
      </c>
      <c r="D40" t="s">
        <v>71</v>
      </c>
    </row>
    <row r="41" spans="1:9" x14ac:dyDescent="0.3">
      <c r="A41" t="s">
        <v>59</v>
      </c>
    </row>
    <row r="43" spans="1:9" x14ac:dyDescent="0.3">
      <c r="A43" s="7" t="s">
        <v>7</v>
      </c>
    </row>
    <row r="44" spans="1:9" x14ac:dyDescent="0.3">
      <c r="A44" t="s">
        <v>65</v>
      </c>
      <c r="C44">
        <v>2000</v>
      </c>
    </row>
    <row r="45" spans="1:9" x14ac:dyDescent="0.3">
      <c r="A45" t="s">
        <v>66</v>
      </c>
      <c r="C45" t="s">
        <v>69</v>
      </c>
    </row>
    <row r="48" spans="1:9" x14ac:dyDescent="0.3">
      <c r="A48" t="s">
        <v>16</v>
      </c>
      <c r="B48" t="s">
        <v>18</v>
      </c>
      <c r="I48" t="s">
        <v>92</v>
      </c>
    </row>
    <row r="49" spans="1:10" x14ac:dyDescent="0.3">
      <c r="A49" t="s">
        <v>17</v>
      </c>
    </row>
    <row r="51" spans="1:10" x14ac:dyDescent="0.3">
      <c r="A51" t="s">
        <v>30</v>
      </c>
      <c r="C51" t="s">
        <v>35</v>
      </c>
      <c r="D51">
        <v>35</v>
      </c>
      <c r="E51" t="e">
        <f>C51*D51</f>
        <v>#VALUE!</v>
      </c>
      <c r="G51" t="s">
        <v>32</v>
      </c>
      <c r="I51" t="s">
        <v>95</v>
      </c>
    </row>
    <row r="52" spans="1:10" x14ac:dyDescent="0.3">
      <c r="A52" t="s">
        <v>29</v>
      </c>
      <c r="B52" t="s">
        <v>31</v>
      </c>
      <c r="E52">
        <v>15000</v>
      </c>
    </row>
    <row r="53" spans="1:10" x14ac:dyDescent="0.3">
      <c r="A53" t="s">
        <v>36</v>
      </c>
    </row>
    <row r="54" spans="1:10" ht="43.2" x14ac:dyDescent="0.3">
      <c r="A54" t="s">
        <v>43</v>
      </c>
      <c r="B54" s="6" t="s">
        <v>37</v>
      </c>
      <c r="C54" t="s">
        <v>31</v>
      </c>
      <c r="E54" t="s">
        <v>63</v>
      </c>
      <c r="I54" t="s">
        <v>75</v>
      </c>
      <c r="J54" t="s">
        <v>86</v>
      </c>
    </row>
    <row r="56" spans="1:10" x14ac:dyDescent="0.3">
      <c r="A56" t="s">
        <v>19</v>
      </c>
      <c r="B56" t="s">
        <v>38</v>
      </c>
      <c r="C56" t="s">
        <v>46</v>
      </c>
    </row>
    <row r="57" spans="1:10" x14ac:dyDescent="0.3">
      <c r="A57" t="s">
        <v>22</v>
      </c>
      <c r="C57" t="s">
        <v>23</v>
      </c>
      <c r="E57" t="s">
        <v>64</v>
      </c>
    </row>
    <row r="58" spans="1:10" x14ac:dyDescent="0.3">
      <c r="A58" t="s">
        <v>24</v>
      </c>
    </row>
    <row r="60" spans="1:10" x14ac:dyDescent="0.3">
      <c r="A60" t="s">
        <v>72</v>
      </c>
      <c r="B60" t="s">
        <v>73</v>
      </c>
      <c r="F60" t="s">
        <v>74</v>
      </c>
    </row>
    <row r="61" spans="1:10" x14ac:dyDescent="0.3">
      <c r="A61" t="s">
        <v>13</v>
      </c>
      <c r="D61" t="s">
        <v>14</v>
      </c>
    </row>
    <row r="62" spans="1:10" x14ac:dyDescent="0.3">
      <c r="A62" t="s">
        <v>11</v>
      </c>
      <c r="C62" s="4">
        <v>7.0000000000000007E-2</v>
      </c>
    </row>
    <row r="65" spans="1:2" x14ac:dyDescent="0.3">
      <c r="A65" t="s">
        <v>53</v>
      </c>
      <c r="B65" t="s">
        <v>26</v>
      </c>
    </row>
    <row r="66" spans="1:2" x14ac:dyDescent="0.3">
      <c r="B66" t="s">
        <v>27</v>
      </c>
    </row>
    <row r="68" spans="1:2" x14ac:dyDescent="0.3">
      <c r="A68" t="s">
        <v>44</v>
      </c>
      <c r="B68" t="s">
        <v>28</v>
      </c>
    </row>
    <row r="69" spans="1:2" x14ac:dyDescent="0.3">
      <c r="A69" t="s">
        <v>45</v>
      </c>
      <c r="B69" t="s">
        <v>35</v>
      </c>
    </row>
    <row r="71" spans="1:2" x14ac:dyDescent="0.3">
      <c r="A71" t="s">
        <v>54</v>
      </c>
    </row>
    <row r="73" spans="1:2" x14ac:dyDescent="0.3">
      <c r="A73" t="s">
        <v>39</v>
      </c>
    </row>
    <row r="74" spans="1:2" x14ac:dyDescent="0.3">
      <c r="A74" t="s">
        <v>40</v>
      </c>
    </row>
    <row r="75" spans="1:2" x14ac:dyDescent="0.3">
      <c r="A75" t="s">
        <v>48</v>
      </c>
    </row>
    <row r="76" spans="1:2" x14ac:dyDescent="0.3">
      <c r="A76" t="s">
        <v>47</v>
      </c>
    </row>
    <row r="80" spans="1:2" x14ac:dyDescent="0.3">
      <c r="A80" s="7" t="s">
        <v>52</v>
      </c>
    </row>
    <row r="81" spans="1:4" x14ac:dyDescent="0.3">
      <c r="A81" t="s">
        <v>49</v>
      </c>
      <c r="D81" t="s">
        <v>60</v>
      </c>
    </row>
    <row r="82" spans="1:4" x14ac:dyDescent="0.3">
      <c r="A82" t="s">
        <v>50</v>
      </c>
    </row>
    <row r="83" spans="1:4" x14ac:dyDescent="0.3">
      <c r="A83" t="s">
        <v>51</v>
      </c>
    </row>
    <row r="84" spans="1:4" x14ac:dyDescent="0.3">
      <c r="A84" t="s">
        <v>55</v>
      </c>
      <c r="D84" t="s">
        <v>56</v>
      </c>
    </row>
    <row r="85" spans="1:4" x14ac:dyDescent="0.3">
      <c r="A85" t="s">
        <v>67</v>
      </c>
    </row>
  </sheetData>
  <mergeCells count="1">
    <mergeCell ref="I27:L2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5"/>
  <sheetViews>
    <sheetView workbookViewId="0">
      <selection activeCell="I18" sqref="I18"/>
    </sheetView>
  </sheetViews>
  <sheetFormatPr baseColWidth="10" defaultRowHeight="14.4" x14ac:dyDescent="0.3"/>
  <cols>
    <col min="1" max="1" width="32.44140625" bestFit="1" customWidth="1"/>
    <col min="2" max="2" width="17" customWidth="1"/>
    <col min="6" max="6" width="23.109375" bestFit="1" customWidth="1"/>
    <col min="7" max="7" width="12.5546875" customWidth="1"/>
  </cols>
  <sheetData>
    <row r="1" spans="1:18" x14ac:dyDescent="0.3">
      <c r="A1" s="5">
        <v>42555</v>
      </c>
    </row>
    <row r="2" spans="1:18" x14ac:dyDescent="0.3">
      <c r="F2" t="s">
        <v>110</v>
      </c>
    </row>
    <row r="3" spans="1:18" x14ac:dyDescent="0.3">
      <c r="A3" s="1"/>
      <c r="B3" s="1"/>
      <c r="C3" s="1" t="s">
        <v>1</v>
      </c>
      <c r="D3" s="1" t="s">
        <v>3</v>
      </c>
      <c r="E3" s="1" t="s">
        <v>6</v>
      </c>
      <c r="G3" s="1" t="s">
        <v>1</v>
      </c>
      <c r="H3" s="8">
        <v>0.1</v>
      </c>
      <c r="I3" s="1" t="s">
        <v>105</v>
      </c>
      <c r="J3" s="1" t="s">
        <v>6</v>
      </c>
    </row>
    <row r="4" spans="1:18" x14ac:dyDescent="0.3">
      <c r="A4" s="1" t="s">
        <v>0</v>
      </c>
      <c r="B4" s="1"/>
      <c r="C4" s="1">
        <v>4955</v>
      </c>
      <c r="D4" s="1">
        <v>225000</v>
      </c>
      <c r="E4" s="2">
        <f>D4/C4</f>
        <v>45.408678102926338</v>
      </c>
      <c r="F4" t="s">
        <v>111</v>
      </c>
      <c r="G4" s="1">
        <v>4955</v>
      </c>
      <c r="H4" s="1">
        <f>D4*$H$3</f>
        <v>22500</v>
      </c>
      <c r="I4" s="1">
        <f>D4-H4</f>
        <v>202500</v>
      </c>
      <c r="J4" s="2">
        <f>I4/G4</f>
        <v>40.867810292633706</v>
      </c>
      <c r="L4" t="s">
        <v>113</v>
      </c>
      <c r="M4" t="s">
        <v>114</v>
      </c>
    </row>
    <row r="5" spans="1:18" x14ac:dyDescent="0.3">
      <c r="A5" s="1" t="s">
        <v>2</v>
      </c>
      <c r="B5" s="1"/>
      <c r="C5" s="1">
        <v>2200</v>
      </c>
      <c r="D5" s="1">
        <v>170500</v>
      </c>
      <c r="E5" s="2">
        <f t="shared" ref="E5:E7" si="0">D5/C5</f>
        <v>77.5</v>
      </c>
      <c r="F5" t="s">
        <v>112</v>
      </c>
      <c r="G5" s="1">
        <v>2200</v>
      </c>
      <c r="H5" s="1">
        <f t="shared" ref="H5:H7" si="1">D5*$H$3</f>
        <v>17050</v>
      </c>
      <c r="I5" s="1">
        <f t="shared" ref="I5:I7" si="2">D5-H5</f>
        <v>153450</v>
      </c>
      <c r="J5" s="2">
        <f t="shared" ref="J5:J7" si="3">I5/G5</f>
        <v>69.75</v>
      </c>
    </row>
    <row r="6" spans="1:18" x14ac:dyDescent="0.3">
      <c r="A6" s="1" t="s">
        <v>4</v>
      </c>
      <c r="B6" s="1"/>
      <c r="C6" s="1">
        <v>1120</v>
      </c>
      <c r="D6" s="3">
        <v>945000</v>
      </c>
      <c r="E6" s="2">
        <f t="shared" si="0"/>
        <v>843.75</v>
      </c>
      <c r="G6" s="1">
        <v>1120</v>
      </c>
      <c r="H6" s="1">
        <f t="shared" si="1"/>
        <v>94500</v>
      </c>
      <c r="I6" s="1">
        <f t="shared" si="2"/>
        <v>850500</v>
      </c>
      <c r="J6" s="2">
        <f t="shared" si="3"/>
        <v>759.375</v>
      </c>
    </row>
    <row r="7" spans="1:18" x14ac:dyDescent="0.3">
      <c r="A7" s="1" t="s">
        <v>5</v>
      </c>
      <c r="B7" s="1"/>
      <c r="C7" s="1">
        <v>450</v>
      </c>
      <c r="D7" s="3">
        <v>570000</v>
      </c>
      <c r="E7" s="2">
        <f t="shared" si="0"/>
        <v>1266.6666666666667</v>
      </c>
      <c r="G7" s="1">
        <v>450</v>
      </c>
      <c r="H7" s="1">
        <f t="shared" si="1"/>
        <v>57000</v>
      </c>
      <c r="I7" s="1">
        <f t="shared" si="2"/>
        <v>513000</v>
      </c>
      <c r="J7" s="2">
        <f t="shared" si="3"/>
        <v>1140</v>
      </c>
    </row>
    <row r="8" spans="1:18" x14ac:dyDescent="0.3">
      <c r="A8" s="1"/>
      <c r="B8" s="1"/>
      <c r="C8" s="1"/>
      <c r="D8" s="1">
        <f>SUM(D4:D7)</f>
        <v>1910500</v>
      </c>
      <c r="E8" s="2"/>
      <c r="G8" s="1"/>
      <c r="H8" s="1">
        <f>SUM(H4:H7)</f>
        <v>191050</v>
      </c>
      <c r="I8" s="1">
        <f>SUM(I4:I7)</f>
        <v>1719450</v>
      </c>
      <c r="J8" s="2" t="s">
        <v>31</v>
      </c>
      <c r="L8" t="s">
        <v>121</v>
      </c>
    </row>
    <row r="9" spans="1:18" x14ac:dyDescent="0.3">
      <c r="A9" s="9" t="s">
        <v>99</v>
      </c>
      <c r="B9" s="9"/>
      <c r="C9" s="9">
        <f>C6+C7</f>
        <v>1570</v>
      </c>
      <c r="D9" s="10">
        <f>D6+D7+D5</f>
        <v>1685500</v>
      </c>
      <c r="E9" s="11">
        <f>D9/C9</f>
        <v>1073.5668789808917</v>
      </c>
      <c r="F9">
        <v>1570</v>
      </c>
      <c r="G9" s="24">
        <f>G6+G7</f>
        <v>1570</v>
      </c>
      <c r="H9" s="1" t="s">
        <v>31</v>
      </c>
      <c r="I9" s="1">
        <f>I5+I6+I7</f>
        <v>1516950</v>
      </c>
      <c r="J9" s="2">
        <f>I9/G9</f>
        <v>966.21019108280257</v>
      </c>
    </row>
    <row r="10" spans="1:18" x14ac:dyDescent="0.3">
      <c r="A10" s="9" t="s">
        <v>100</v>
      </c>
      <c r="B10" s="9"/>
      <c r="C10" s="9">
        <f>C7+C6</f>
        <v>1570</v>
      </c>
      <c r="D10" s="10">
        <f>D6+D7</f>
        <v>1515000</v>
      </c>
      <c r="E10" s="11">
        <f>D10/C10</f>
        <v>964.96815286624201</v>
      </c>
      <c r="F10">
        <v>1570</v>
      </c>
      <c r="G10" s="24">
        <f>G7+G6</f>
        <v>1570</v>
      </c>
      <c r="H10" s="1" t="s">
        <v>31</v>
      </c>
      <c r="I10" s="1">
        <f>I6+I7</f>
        <v>1363500</v>
      </c>
      <c r="J10" s="2">
        <f>I10/G10</f>
        <v>868.47133757961785</v>
      </c>
      <c r="L10" t="s">
        <v>122</v>
      </c>
    </row>
    <row r="11" spans="1:18" x14ac:dyDescent="0.3">
      <c r="A11" s="25" t="s">
        <v>116</v>
      </c>
      <c r="C11" s="4">
        <v>7.0000000000000007E-2</v>
      </c>
      <c r="D11">
        <f>C10*701*7%</f>
        <v>77039.900000000009</v>
      </c>
      <c r="I11">
        <f>D11</f>
        <v>77039.900000000009</v>
      </c>
      <c r="L11" t="s">
        <v>123</v>
      </c>
    </row>
    <row r="12" spans="1:18" ht="15" customHeight="1" x14ac:dyDescent="0.3">
      <c r="A12" s="1" t="s">
        <v>61</v>
      </c>
      <c r="B12" s="1"/>
      <c r="C12" s="1"/>
      <c r="D12" s="1">
        <v>47542.8</v>
      </c>
      <c r="E12" s="1"/>
      <c r="H12" s="1"/>
      <c r="I12" s="1">
        <v>47542.8</v>
      </c>
      <c r="J12" s="1"/>
      <c r="L12" s="49" t="s">
        <v>117</v>
      </c>
      <c r="M12" s="49"/>
      <c r="N12" s="49"/>
      <c r="O12" s="49"/>
      <c r="P12" s="49"/>
      <c r="Q12" s="49"/>
      <c r="R12" s="49"/>
    </row>
    <row r="13" spans="1:18" x14ac:dyDescent="0.3">
      <c r="A13" s="1" t="s">
        <v>62</v>
      </c>
      <c r="B13" s="1"/>
      <c r="C13" s="8">
        <v>0</v>
      </c>
      <c r="D13" s="1">
        <f>D4*C13</f>
        <v>0</v>
      </c>
      <c r="E13" s="1">
        <f>D13+D4</f>
        <v>225000</v>
      </c>
      <c r="H13" s="8">
        <v>0</v>
      </c>
      <c r="I13" s="1">
        <f>I4*H13</f>
        <v>0</v>
      </c>
      <c r="J13" s="1">
        <f>I13+I4</f>
        <v>202500</v>
      </c>
      <c r="L13" s="49"/>
      <c r="M13" s="49"/>
      <c r="N13" s="49"/>
      <c r="O13" s="49"/>
      <c r="P13" s="49"/>
      <c r="Q13" s="49"/>
      <c r="R13" s="49"/>
    </row>
    <row r="14" spans="1:18" x14ac:dyDescent="0.3">
      <c r="A14" s="12" t="s">
        <v>101</v>
      </c>
      <c r="B14" s="12"/>
      <c r="C14" s="13">
        <v>0.05</v>
      </c>
      <c r="D14" s="12">
        <f>D8*C14</f>
        <v>95525</v>
      </c>
      <c r="E14" s="12"/>
      <c r="G14" t="s">
        <v>35</v>
      </c>
      <c r="H14" s="13">
        <v>0.05</v>
      </c>
      <c r="I14" s="12">
        <f>I8*H14</f>
        <v>85972.5</v>
      </c>
      <c r="J14" s="12"/>
      <c r="L14" s="49"/>
      <c r="M14" s="49"/>
      <c r="N14" s="49"/>
      <c r="O14" s="49"/>
      <c r="P14" s="49"/>
      <c r="Q14" s="49"/>
      <c r="R14" s="49"/>
    </row>
    <row r="15" spans="1:18" x14ac:dyDescent="0.3">
      <c r="A15" s="17" t="s">
        <v>104</v>
      </c>
      <c r="B15" s="18"/>
      <c r="C15" s="19">
        <v>0.05</v>
      </c>
      <c r="D15" s="18">
        <f>D4*C15</f>
        <v>11250</v>
      </c>
      <c r="E15" s="18"/>
      <c r="G15" t="s">
        <v>35</v>
      </c>
      <c r="H15" s="19">
        <v>0.05</v>
      </c>
      <c r="I15" s="18">
        <f>I4*H15</f>
        <v>10125</v>
      </c>
      <c r="J15" s="18"/>
      <c r="L15" t="s">
        <v>118</v>
      </c>
    </row>
    <row r="16" spans="1:18" x14ac:dyDescent="0.3">
      <c r="A16" t="s">
        <v>98</v>
      </c>
      <c r="C16" s="4"/>
      <c r="D16">
        <v>50000</v>
      </c>
      <c r="H16" s="4"/>
      <c r="I16">
        <v>50000</v>
      </c>
      <c r="L16" t="s">
        <v>119</v>
      </c>
    </row>
    <row r="17" spans="1:18" x14ac:dyDescent="0.3">
      <c r="A17" s="14" t="s">
        <v>102</v>
      </c>
      <c r="B17" s="14"/>
      <c r="C17" s="15"/>
      <c r="D17" s="16">
        <f>SUM(D12:D16)+D8</f>
        <v>2114817.7999999998</v>
      </c>
      <c r="E17" s="14"/>
      <c r="H17" s="15"/>
      <c r="I17" s="16">
        <f>SUM(I12:I16)+I8</f>
        <v>1913090.3</v>
      </c>
      <c r="J17" s="14"/>
      <c r="L17" t="s">
        <v>115</v>
      </c>
      <c r="M17" t="s">
        <v>125</v>
      </c>
    </row>
    <row r="18" spans="1:18" x14ac:dyDescent="0.3">
      <c r="A18" s="18" t="s">
        <v>103</v>
      </c>
      <c r="B18" s="18"/>
      <c r="C18" s="19"/>
      <c r="D18" s="20">
        <f>D8+D12+D13+D15+D16</f>
        <v>2019292.8</v>
      </c>
      <c r="E18" s="18"/>
      <c r="H18" s="19"/>
      <c r="I18" s="20">
        <f>I8+Feuil1!I12+I13+I15+I16</f>
        <v>1779575</v>
      </c>
      <c r="J18" s="18"/>
      <c r="L18" t="s">
        <v>120</v>
      </c>
      <c r="M18" t="s">
        <v>124</v>
      </c>
    </row>
    <row r="19" spans="1:18" s="21" customFormat="1" x14ac:dyDescent="0.3">
      <c r="A19" s="21" t="s">
        <v>106</v>
      </c>
      <c r="C19" s="22"/>
      <c r="D19" s="23"/>
      <c r="G19" s="21" t="s">
        <v>31</v>
      </c>
    </row>
    <row r="20" spans="1:18" s="21" customFormat="1" x14ac:dyDescent="0.3">
      <c r="A20" s="21" t="s">
        <v>107</v>
      </c>
      <c r="C20" s="22"/>
      <c r="D20" s="23"/>
    </row>
    <row r="21" spans="1:18" s="21" customFormat="1" x14ac:dyDescent="0.3">
      <c r="A21" s="21" t="s">
        <v>108</v>
      </c>
      <c r="C21" s="22"/>
      <c r="D21" s="23"/>
    </row>
    <row r="22" spans="1:18" s="21" customFormat="1" x14ac:dyDescent="0.3">
      <c r="A22" s="21" t="s">
        <v>109</v>
      </c>
      <c r="C22" s="22"/>
      <c r="D22" s="23"/>
    </row>
    <row r="24" spans="1:18" ht="28.8" x14ac:dyDescent="0.3">
      <c r="A24" s="6" t="s">
        <v>57</v>
      </c>
      <c r="J24" t="s">
        <v>93</v>
      </c>
    </row>
    <row r="25" spans="1:18" x14ac:dyDescent="0.3">
      <c r="A25" t="s">
        <v>58</v>
      </c>
      <c r="J25" t="s">
        <v>75</v>
      </c>
    </row>
    <row r="27" spans="1:18" x14ac:dyDescent="0.3">
      <c r="A27" t="s">
        <v>89</v>
      </c>
      <c r="J27" s="48" t="s">
        <v>90</v>
      </c>
      <c r="K27" s="48"/>
      <c r="L27" s="48"/>
      <c r="M27" s="48"/>
      <c r="N27" t="s">
        <v>91</v>
      </c>
    </row>
    <row r="28" spans="1:18" x14ac:dyDescent="0.3">
      <c r="A28" t="s">
        <v>31</v>
      </c>
      <c r="B28" t="s">
        <v>31</v>
      </c>
    </row>
    <row r="29" spans="1:18" x14ac:dyDescent="0.3">
      <c r="A29" t="s">
        <v>8</v>
      </c>
      <c r="J29" t="s">
        <v>79</v>
      </c>
      <c r="L29" t="s">
        <v>76</v>
      </c>
      <c r="M29" t="s">
        <v>77</v>
      </c>
      <c r="O29" t="s">
        <v>78</v>
      </c>
    </row>
    <row r="30" spans="1:18" x14ac:dyDescent="0.3">
      <c r="A30" t="s">
        <v>9</v>
      </c>
      <c r="J30" t="s">
        <v>80</v>
      </c>
      <c r="O30" t="s">
        <v>81</v>
      </c>
      <c r="R30" t="s">
        <v>94</v>
      </c>
    </row>
    <row r="31" spans="1:18" x14ac:dyDescent="0.3">
      <c r="A31" t="s">
        <v>10</v>
      </c>
      <c r="J31" t="s">
        <v>82</v>
      </c>
      <c r="O31" t="s">
        <v>83</v>
      </c>
    </row>
    <row r="32" spans="1:18" x14ac:dyDescent="0.3">
      <c r="A32" t="s">
        <v>12</v>
      </c>
      <c r="J32" t="s">
        <v>84</v>
      </c>
    </row>
    <row r="33" spans="1:10" x14ac:dyDescent="0.3">
      <c r="A33" t="s">
        <v>15</v>
      </c>
      <c r="C33" t="s">
        <v>33</v>
      </c>
    </row>
    <row r="34" spans="1:10" x14ac:dyDescent="0.3">
      <c r="A34" t="s">
        <v>20</v>
      </c>
      <c r="C34">
        <v>20000</v>
      </c>
      <c r="D34" t="s">
        <v>68</v>
      </c>
    </row>
    <row r="35" spans="1:10" x14ac:dyDescent="0.3">
      <c r="A35" t="s">
        <v>21</v>
      </c>
      <c r="C35">
        <v>5000</v>
      </c>
      <c r="D35" t="s">
        <v>45</v>
      </c>
    </row>
    <row r="36" spans="1:10" x14ac:dyDescent="0.3">
      <c r="A36" t="s">
        <v>25</v>
      </c>
    </row>
    <row r="37" spans="1:10" x14ac:dyDescent="0.3">
      <c r="A37" t="s">
        <v>42</v>
      </c>
      <c r="B37" t="s">
        <v>35</v>
      </c>
      <c r="J37" t="s">
        <v>85</v>
      </c>
    </row>
    <row r="38" spans="1:10" x14ac:dyDescent="0.3">
      <c r="A38" t="s">
        <v>34</v>
      </c>
      <c r="J38" t="s">
        <v>75</v>
      </c>
    </row>
    <row r="39" spans="1:10" x14ac:dyDescent="0.3">
      <c r="A39" t="s">
        <v>87</v>
      </c>
      <c r="J39" t="s">
        <v>88</v>
      </c>
    </row>
    <row r="40" spans="1:10" x14ac:dyDescent="0.3">
      <c r="A40" t="s">
        <v>41</v>
      </c>
      <c r="C40" t="s">
        <v>70</v>
      </c>
      <c r="D40" t="s">
        <v>71</v>
      </c>
    </row>
    <row r="41" spans="1:10" x14ac:dyDescent="0.3">
      <c r="A41" t="s">
        <v>59</v>
      </c>
    </row>
    <row r="43" spans="1:10" x14ac:dyDescent="0.3">
      <c r="A43" s="7" t="s">
        <v>7</v>
      </c>
    </row>
    <row r="44" spans="1:10" x14ac:dyDescent="0.3">
      <c r="A44" t="s">
        <v>65</v>
      </c>
      <c r="C44">
        <v>2000</v>
      </c>
    </row>
    <row r="45" spans="1:10" x14ac:dyDescent="0.3">
      <c r="A45" t="s">
        <v>66</v>
      </c>
      <c r="C45" t="s">
        <v>69</v>
      </c>
    </row>
    <row r="48" spans="1:10" x14ac:dyDescent="0.3">
      <c r="A48" t="s">
        <v>16</v>
      </c>
      <c r="B48" t="s">
        <v>18</v>
      </c>
      <c r="J48" t="s">
        <v>92</v>
      </c>
    </row>
    <row r="49" spans="1:11" x14ac:dyDescent="0.3">
      <c r="A49" t="s">
        <v>17</v>
      </c>
    </row>
    <row r="51" spans="1:11" x14ac:dyDescent="0.3">
      <c r="A51" t="s">
        <v>30</v>
      </c>
      <c r="C51" t="s">
        <v>35</v>
      </c>
      <c r="D51">
        <v>35</v>
      </c>
      <c r="E51" t="e">
        <f>C51*D51</f>
        <v>#VALUE!</v>
      </c>
      <c r="H51" t="s">
        <v>32</v>
      </c>
      <c r="J51" t="s">
        <v>95</v>
      </c>
    </row>
    <row r="52" spans="1:11" x14ac:dyDescent="0.3">
      <c r="A52" t="s">
        <v>29</v>
      </c>
      <c r="B52" t="s">
        <v>31</v>
      </c>
      <c r="E52">
        <v>15000</v>
      </c>
    </row>
    <row r="53" spans="1:11" x14ac:dyDescent="0.3">
      <c r="A53" t="s">
        <v>36</v>
      </c>
    </row>
    <row r="54" spans="1:11" ht="28.8" x14ac:dyDescent="0.3">
      <c r="A54" t="s">
        <v>43</v>
      </c>
      <c r="B54" s="6" t="s">
        <v>37</v>
      </c>
      <c r="C54" t="s">
        <v>31</v>
      </c>
      <c r="E54" t="s">
        <v>63</v>
      </c>
      <c r="J54" t="s">
        <v>75</v>
      </c>
      <c r="K54" t="s">
        <v>86</v>
      </c>
    </row>
    <row r="56" spans="1:11" x14ac:dyDescent="0.3">
      <c r="A56" t="s">
        <v>19</v>
      </c>
      <c r="B56" t="s">
        <v>38</v>
      </c>
      <c r="C56" t="s">
        <v>46</v>
      </c>
    </row>
    <row r="57" spans="1:11" x14ac:dyDescent="0.3">
      <c r="A57" t="s">
        <v>22</v>
      </c>
      <c r="C57" t="s">
        <v>23</v>
      </c>
      <c r="E57" t="s">
        <v>64</v>
      </c>
    </row>
    <row r="58" spans="1:11" x14ac:dyDescent="0.3">
      <c r="A58" t="s">
        <v>24</v>
      </c>
    </row>
    <row r="60" spans="1:11" x14ac:dyDescent="0.3">
      <c r="A60" t="s">
        <v>72</v>
      </c>
      <c r="B60" t="s">
        <v>73</v>
      </c>
      <c r="F60" t="s">
        <v>74</v>
      </c>
    </row>
    <row r="61" spans="1:11" x14ac:dyDescent="0.3">
      <c r="A61" t="s">
        <v>13</v>
      </c>
      <c r="D61" t="s">
        <v>14</v>
      </c>
    </row>
    <row r="62" spans="1:11" x14ac:dyDescent="0.3">
      <c r="A62" t="s">
        <v>11</v>
      </c>
      <c r="C62" s="4">
        <v>7.0000000000000007E-2</v>
      </c>
    </row>
    <row r="65" spans="1:2" x14ac:dyDescent="0.3">
      <c r="A65" t="s">
        <v>53</v>
      </c>
      <c r="B65" t="s">
        <v>26</v>
      </c>
    </row>
    <row r="66" spans="1:2" x14ac:dyDescent="0.3">
      <c r="B66" t="s">
        <v>27</v>
      </c>
    </row>
    <row r="68" spans="1:2" x14ac:dyDescent="0.3">
      <c r="A68" t="s">
        <v>44</v>
      </c>
      <c r="B68" t="s">
        <v>28</v>
      </c>
    </row>
    <row r="69" spans="1:2" x14ac:dyDescent="0.3">
      <c r="A69" t="s">
        <v>45</v>
      </c>
      <c r="B69" t="s">
        <v>35</v>
      </c>
    </row>
    <row r="71" spans="1:2" x14ac:dyDescent="0.3">
      <c r="A71" t="s">
        <v>54</v>
      </c>
    </row>
    <row r="73" spans="1:2" x14ac:dyDescent="0.3">
      <c r="A73" t="s">
        <v>39</v>
      </c>
    </row>
    <row r="74" spans="1:2" x14ac:dyDescent="0.3">
      <c r="A74" t="s">
        <v>40</v>
      </c>
    </row>
    <row r="75" spans="1:2" x14ac:dyDescent="0.3">
      <c r="A75" t="s">
        <v>48</v>
      </c>
    </row>
    <row r="76" spans="1:2" x14ac:dyDescent="0.3">
      <c r="A76" t="s">
        <v>47</v>
      </c>
    </row>
    <row r="80" spans="1:2" x14ac:dyDescent="0.3">
      <c r="A80" s="7" t="s">
        <v>52</v>
      </c>
    </row>
    <row r="81" spans="1:4" x14ac:dyDescent="0.3">
      <c r="A81" t="s">
        <v>49</v>
      </c>
      <c r="D81" t="s">
        <v>60</v>
      </c>
    </row>
    <row r="82" spans="1:4" x14ac:dyDescent="0.3">
      <c r="A82" t="s">
        <v>50</v>
      </c>
    </row>
    <row r="83" spans="1:4" x14ac:dyDescent="0.3">
      <c r="A83" t="s">
        <v>51</v>
      </c>
    </row>
    <row r="84" spans="1:4" x14ac:dyDescent="0.3">
      <c r="A84" t="s">
        <v>55</v>
      </c>
      <c r="D84" t="s">
        <v>56</v>
      </c>
    </row>
    <row r="85" spans="1:4" x14ac:dyDescent="0.3">
      <c r="A85" t="s">
        <v>67</v>
      </c>
    </row>
  </sheetData>
  <mergeCells count="2">
    <mergeCell ref="J27:M27"/>
    <mergeCell ref="L12:R1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abSelected="1" zoomScale="110" zoomScaleNormal="110" workbookViewId="0">
      <selection activeCell="C5" sqref="C5"/>
    </sheetView>
  </sheetViews>
  <sheetFormatPr baseColWidth="10" defaultRowHeight="14.4" x14ac:dyDescent="0.3"/>
  <cols>
    <col min="1" max="1" width="37.6640625" bestFit="1" customWidth="1"/>
    <col min="2" max="2" width="6.88671875" bestFit="1" customWidth="1"/>
    <col min="3" max="3" width="10" bestFit="1" customWidth="1"/>
    <col min="4" max="4" width="7.6640625" bestFit="1" customWidth="1"/>
    <col min="5" max="5" width="1.44140625" bestFit="1" customWidth="1"/>
    <col min="6" max="6" width="10.5546875" customWidth="1"/>
    <col min="7" max="7" width="19.88671875" customWidth="1"/>
    <col min="8" max="8" width="17.109375" bestFit="1" customWidth="1"/>
    <col min="11" max="11" width="11.88671875" bestFit="1" customWidth="1"/>
    <col min="14" max="14" width="20.33203125" customWidth="1"/>
    <col min="15" max="15" width="15" customWidth="1"/>
  </cols>
  <sheetData>
    <row r="1" spans="1:17" x14ac:dyDescent="0.3">
      <c r="A1" s="5">
        <v>42583</v>
      </c>
      <c r="O1" t="s">
        <v>130</v>
      </c>
    </row>
    <row r="2" spans="1:17" ht="57.6" x14ac:dyDescent="0.3">
      <c r="A2" t="s">
        <v>178</v>
      </c>
      <c r="E2" t="s">
        <v>31</v>
      </c>
      <c r="F2" s="5">
        <v>42559</v>
      </c>
      <c r="M2" s="1" t="s">
        <v>127</v>
      </c>
      <c r="N2" s="1" t="s">
        <v>129</v>
      </c>
      <c r="O2" s="1" t="s">
        <v>131</v>
      </c>
      <c r="P2" s="29" t="s">
        <v>132</v>
      </c>
    </row>
    <row r="3" spans="1:17" x14ac:dyDescent="0.3">
      <c r="A3" s="1"/>
      <c r="B3" s="1" t="s">
        <v>1</v>
      </c>
      <c r="C3" s="1" t="s">
        <v>3</v>
      </c>
      <c r="D3" s="1" t="s">
        <v>6</v>
      </c>
      <c r="F3" s="1" t="s">
        <v>1</v>
      </c>
      <c r="G3" s="8">
        <v>7.0000000000000007E-2</v>
      </c>
      <c r="H3" s="1" t="s">
        <v>179</v>
      </c>
      <c r="I3" s="1" t="s">
        <v>6</v>
      </c>
      <c r="M3" s="1">
        <v>2015</v>
      </c>
      <c r="N3" s="1" t="s">
        <v>128</v>
      </c>
      <c r="O3" s="1">
        <v>150000</v>
      </c>
      <c r="P3" s="1"/>
    </row>
    <row r="4" spans="1:17" x14ac:dyDescent="0.3">
      <c r="A4" s="1" t="s">
        <v>0</v>
      </c>
      <c r="B4" s="1">
        <v>4955</v>
      </c>
      <c r="C4" s="1">
        <v>225000</v>
      </c>
      <c r="D4" s="2">
        <f>C4/B4</f>
        <v>45.408678102926338</v>
      </c>
      <c r="E4" t="s">
        <v>31</v>
      </c>
      <c r="F4" s="1">
        <v>4955</v>
      </c>
      <c r="G4" s="1">
        <f>C4*$G$3</f>
        <v>15750.000000000002</v>
      </c>
      <c r="H4" s="1">
        <f>C4-G4</f>
        <v>209250</v>
      </c>
      <c r="I4" s="2">
        <f>H4/F4</f>
        <v>42.230070635721496</v>
      </c>
      <c r="M4" s="1">
        <v>2016</v>
      </c>
      <c r="N4" s="1" t="s">
        <v>135</v>
      </c>
      <c r="O4" s="1">
        <v>300000</v>
      </c>
      <c r="P4" s="1" t="s">
        <v>31</v>
      </c>
    </row>
    <row r="5" spans="1:17" ht="28.8" x14ac:dyDescent="0.3">
      <c r="A5" s="1" t="s">
        <v>2</v>
      </c>
      <c r="B5" s="1">
        <v>2200</v>
      </c>
      <c r="C5" s="1">
        <v>170500</v>
      </c>
      <c r="D5" s="2">
        <f t="shared" ref="D5:D7" si="0">C5/B5</f>
        <v>77.5</v>
      </c>
      <c r="E5" t="s">
        <v>31</v>
      </c>
      <c r="F5" s="1">
        <v>2200</v>
      </c>
      <c r="G5" s="1">
        <f t="shared" ref="G5:G7" si="1">C5*$G$3</f>
        <v>11935.000000000002</v>
      </c>
      <c r="H5" s="1">
        <f t="shared" ref="H5:H7" si="2">C5-G5</f>
        <v>158565</v>
      </c>
      <c r="I5" s="2">
        <f t="shared" ref="I5:I7" si="3">H5/F5</f>
        <v>72.075000000000003</v>
      </c>
      <c r="M5" s="1">
        <v>2017</v>
      </c>
      <c r="N5" s="29" t="s">
        <v>134</v>
      </c>
      <c r="O5" s="1" t="s">
        <v>31</v>
      </c>
      <c r="P5" s="1">
        <v>300000</v>
      </c>
    </row>
    <row r="6" spans="1:17" x14ac:dyDescent="0.3">
      <c r="A6" s="1" t="s">
        <v>4</v>
      </c>
      <c r="B6" s="1">
        <v>1120</v>
      </c>
      <c r="C6" s="3">
        <v>945000</v>
      </c>
      <c r="D6" s="2">
        <f t="shared" si="0"/>
        <v>843.75</v>
      </c>
      <c r="F6" s="1">
        <v>1120</v>
      </c>
      <c r="G6" s="1">
        <f t="shared" si="1"/>
        <v>66150</v>
      </c>
      <c r="H6" s="1">
        <f t="shared" si="2"/>
        <v>878850</v>
      </c>
      <c r="I6" s="2">
        <f t="shared" si="3"/>
        <v>784.6875</v>
      </c>
      <c r="M6" s="1">
        <v>2018</v>
      </c>
      <c r="N6" s="1"/>
      <c r="O6" s="1"/>
      <c r="P6" s="1">
        <v>300000</v>
      </c>
    </row>
    <row r="7" spans="1:17" x14ac:dyDescent="0.3">
      <c r="A7" s="1" t="s">
        <v>5</v>
      </c>
      <c r="B7" s="1">
        <v>450</v>
      </c>
      <c r="C7" s="3">
        <v>570000</v>
      </c>
      <c r="D7" s="2">
        <f t="shared" si="0"/>
        <v>1266.6666666666667</v>
      </c>
      <c r="F7" s="1">
        <v>450</v>
      </c>
      <c r="G7" s="1">
        <f t="shared" si="1"/>
        <v>39900.000000000007</v>
      </c>
      <c r="H7" s="1">
        <f t="shared" si="2"/>
        <v>530100</v>
      </c>
      <c r="I7" s="2">
        <f t="shared" si="3"/>
        <v>1178</v>
      </c>
      <c r="M7" s="1"/>
      <c r="N7" s="1"/>
      <c r="O7" s="1">
        <f>SUM(O3:O6)</f>
        <v>450000</v>
      </c>
      <c r="P7" s="1">
        <f>SUM(P5:P6)</f>
        <v>600000</v>
      </c>
    </row>
    <row r="8" spans="1:17" x14ac:dyDescent="0.3">
      <c r="A8" s="1"/>
      <c r="B8" s="1"/>
      <c r="C8" s="1">
        <f>SUM(C4:C7)</f>
        <v>1910500</v>
      </c>
      <c r="D8" s="2"/>
      <c r="F8" s="1"/>
      <c r="G8" s="1">
        <f>SUM(G4:G7)</f>
        <v>133735</v>
      </c>
      <c r="H8" s="1">
        <f>SUM(H4:H7)</f>
        <v>1776765</v>
      </c>
      <c r="I8" s="2" t="s">
        <v>31</v>
      </c>
      <c r="M8" s="1">
        <v>2016</v>
      </c>
      <c r="N8" s="1" t="s">
        <v>133</v>
      </c>
      <c r="O8" s="1">
        <v>-100000</v>
      </c>
      <c r="P8" s="1"/>
    </row>
    <row r="9" spans="1:17" x14ac:dyDescent="0.3">
      <c r="A9" s="9" t="s">
        <v>99</v>
      </c>
      <c r="B9" s="9">
        <f>B6+B7</f>
        <v>1570</v>
      </c>
      <c r="C9" s="10">
        <f>C6+C7+C5</f>
        <v>1685500</v>
      </c>
      <c r="D9" s="11">
        <f>C9/B9</f>
        <v>1073.5668789808917</v>
      </c>
      <c r="E9" t="s">
        <v>31</v>
      </c>
      <c r="F9" s="24">
        <f>F6+F7</f>
        <v>1570</v>
      </c>
      <c r="G9" s="44" t="s">
        <v>31</v>
      </c>
      <c r="H9" s="44">
        <f>H5+H6+H7</f>
        <v>1567515</v>
      </c>
      <c r="I9" s="45">
        <f>H9/F9</f>
        <v>998.41719745222929</v>
      </c>
      <c r="M9" s="1" t="s">
        <v>31</v>
      </c>
      <c r="N9" s="1" t="s">
        <v>136</v>
      </c>
      <c r="O9" s="3">
        <f>SUM(O7:O8)</f>
        <v>350000</v>
      </c>
      <c r="P9" s="3">
        <f>P7+O9</f>
        <v>950000</v>
      </c>
    </row>
    <row r="10" spans="1:17" x14ac:dyDescent="0.3">
      <c r="A10" s="9" t="s">
        <v>100</v>
      </c>
      <c r="B10" s="9">
        <f>B7+B6</f>
        <v>1570</v>
      </c>
      <c r="C10" s="10">
        <f>C6+C7</f>
        <v>1515000</v>
      </c>
      <c r="D10" s="11">
        <f>C10/B10</f>
        <v>964.96815286624201</v>
      </c>
      <c r="E10" t="s">
        <v>31</v>
      </c>
      <c r="F10" s="24">
        <f>F7+F6</f>
        <v>1570</v>
      </c>
      <c r="G10" s="44" t="s">
        <v>31</v>
      </c>
      <c r="H10" s="44">
        <f>H6+H7</f>
        <v>1408950</v>
      </c>
      <c r="I10" s="45">
        <f>H10/F10</f>
        <v>897.42038216560513</v>
      </c>
    </row>
    <row r="11" spans="1:17" ht="15" customHeight="1" x14ac:dyDescent="0.3">
      <c r="A11" s="1" t="s">
        <v>61</v>
      </c>
      <c r="B11" s="1"/>
      <c r="C11" s="1">
        <v>47542.8</v>
      </c>
      <c r="D11" s="1"/>
      <c r="G11" s="1"/>
      <c r="H11" s="1">
        <v>47542.8</v>
      </c>
      <c r="I11" s="1"/>
      <c r="K11" s="26"/>
      <c r="L11" s="26"/>
      <c r="M11" s="26"/>
      <c r="N11" s="26" t="s">
        <v>137</v>
      </c>
      <c r="O11" s="26" t="s">
        <v>138</v>
      </c>
      <c r="P11" s="26">
        <v>1000000</v>
      </c>
      <c r="Q11" s="26"/>
    </row>
    <row r="12" spans="1:17" x14ac:dyDescent="0.3">
      <c r="A12" s="1" t="s">
        <v>62</v>
      </c>
      <c r="B12" s="41">
        <v>7.1500000000000001E-3</v>
      </c>
      <c r="C12" s="1">
        <f>C8*B12</f>
        <v>13660.075000000001</v>
      </c>
      <c r="D12" s="1" t="s">
        <v>31</v>
      </c>
      <c r="G12" s="41">
        <v>7.1500000000000001E-3</v>
      </c>
      <c r="H12" s="2">
        <f>H8*G12</f>
        <v>12703.86975</v>
      </c>
      <c r="I12" s="2" t="s">
        <v>31</v>
      </c>
      <c r="K12" s="26"/>
      <c r="L12" s="26"/>
      <c r="M12" s="26"/>
      <c r="N12" s="26"/>
      <c r="O12" s="26"/>
      <c r="P12" s="26"/>
      <c r="Q12" s="26"/>
    </row>
    <row r="13" spans="1:17" x14ac:dyDescent="0.3">
      <c r="A13" s="12" t="s">
        <v>101</v>
      </c>
      <c r="B13" s="27">
        <v>0.05</v>
      </c>
      <c r="C13" s="12">
        <f>C8*B13</f>
        <v>95525</v>
      </c>
      <c r="D13" s="12"/>
      <c r="F13" t="s">
        <v>35</v>
      </c>
      <c r="G13" s="27">
        <v>2.5000000000000001E-2</v>
      </c>
      <c r="H13" s="43">
        <f>H8*G13</f>
        <v>44419.125</v>
      </c>
      <c r="I13" s="43"/>
      <c r="K13" s="26"/>
      <c r="L13" s="26"/>
      <c r="M13" s="26"/>
      <c r="N13" s="26" t="s">
        <v>139</v>
      </c>
      <c r="O13" s="26">
        <v>11660</v>
      </c>
      <c r="P13" s="26">
        <f>O13*12</f>
        <v>139920</v>
      </c>
      <c r="Q13" s="26"/>
    </row>
    <row r="14" spans="1:17" x14ac:dyDescent="0.3">
      <c r="A14" s="12"/>
      <c r="B14" s="27"/>
      <c r="C14" s="12"/>
      <c r="D14" s="12"/>
      <c r="G14" s="27"/>
      <c r="H14" s="12"/>
      <c r="I14" s="12"/>
      <c r="K14" s="40"/>
      <c r="L14" s="40"/>
      <c r="M14" s="40"/>
      <c r="N14" s="40"/>
      <c r="O14" s="40"/>
      <c r="P14" s="40"/>
      <c r="Q14" s="40"/>
    </row>
    <row r="15" spans="1:17" ht="28.8" x14ac:dyDescent="0.3">
      <c r="A15" t="s">
        <v>171</v>
      </c>
      <c r="H15">
        <v>28000</v>
      </c>
      <c r="N15" s="30" t="s">
        <v>140</v>
      </c>
      <c r="O15">
        <v>8700</v>
      </c>
      <c r="P15" s="26">
        <f>O15*12</f>
        <v>104400</v>
      </c>
    </row>
    <row r="16" spans="1:17" x14ac:dyDescent="0.3">
      <c r="A16" s="14" t="s">
        <v>126</v>
      </c>
      <c r="B16" s="15"/>
      <c r="C16" s="16">
        <f ca="1">SUM(C11:C24)+C8</f>
        <v>2067856.625</v>
      </c>
      <c r="D16" s="14"/>
      <c r="G16" s="15"/>
      <c r="H16" s="16">
        <f>H8+H11+H12+H13+H15</f>
        <v>1909430.7947500001</v>
      </c>
      <c r="I16" s="14"/>
      <c r="K16" s="28">
        <v>3000</v>
      </c>
      <c r="L16" t="s">
        <v>31</v>
      </c>
      <c r="N16" s="30" t="s">
        <v>141</v>
      </c>
      <c r="P16">
        <f>P13-P15</f>
        <v>35520</v>
      </c>
    </row>
    <row r="17" spans="1:16" s="21" customFormat="1" x14ac:dyDescent="0.3">
      <c r="A17" s="21" t="s">
        <v>106</v>
      </c>
      <c r="B17" s="22"/>
      <c r="C17" s="23"/>
      <c r="F17" s="21" t="s">
        <v>31</v>
      </c>
      <c r="N17" s="21" t="s">
        <v>142</v>
      </c>
      <c r="P17" s="21" t="s">
        <v>35</v>
      </c>
    </row>
    <row r="18" spans="1:16" s="21" customFormat="1" x14ac:dyDescent="0.3">
      <c r="A18" s="21" t="s">
        <v>107</v>
      </c>
      <c r="B18" s="22"/>
      <c r="C18" s="23"/>
    </row>
    <row r="19" spans="1:16" s="21" customFormat="1" x14ac:dyDescent="0.3">
      <c r="A19" s="21" t="s">
        <v>108</v>
      </c>
      <c r="B19" s="22"/>
      <c r="C19" s="23"/>
    </row>
    <row r="20" spans="1:16" s="21" customFormat="1" x14ac:dyDescent="0.3">
      <c r="A20" s="21" t="s">
        <v>109</v>
      </c>
      <c r="B20" s="22"/>
      <c r="C20" s="23"/>
      <c r="N20" s="21" t="s">
        <v>143</v>
      </c>
    </row>
    <row r="21" spans="1:16" x14ac:dyDescent="0.3">
      <c r="G21" t="s">
        <v>176</v>
      </c>
      <c r="N21" s="21" t="s">
        <v>147</v>
      </c>
    </row>
    <row r="22" spans="1:16" x14ac:dyDescent="0.3">
      <c r="A22" s="6"/>
      <c r="G22" t="s">
        <v>177</v>
      </c>
      <c r="N22" s="21" t="s">
        <v>144</v>
      </c>
    </row>
    <row r="23" spans="1:16" x14ac:dyDescent="0.3">
      <c r="N23" s="21" t="s">
        <v>145</v>
      </c>
    </row>
    <row r="24" spans="1:16" x14ac:dyDescent="0.3">
      <c r="A24" t="s">
        <v>98</v>
      </c>
      <c r="B24" s="4"/>
      <c r="C24">
        <v>50000</v>
      </c>
      <c r="G24" s="4"/>
      <c r="H24" t="s">
        <v>31</v>
      </c>
      <c r="N24" s="21" t="s">
        <v>146</v>
      </c>
    </row>
    <row r="25" spans="1:16" x14ac:dyDescent="0.3">
      <c r="I25" s="48"/>
      <c r="J25" s="48"/>
      <c r="K25" s="48"/>
      <c r="L25" s="48"/>
    </row>
    <row r="41" spans="1:1" x14ac:dyDescent="0.3">
      <c r="A41" s="7"/>
    </row>
    <row r="60" spans="2:2" x14ac:dyDescent="0.3">
      <c r="B60" s="4"/>
    </row>
    <row r="78" spans="1:1" x14ac:dyDescent="0.3">
      <c r="A78" s="7"/>
    </row>
  </sheetData>
  <mergeCells count="1">
    <mergeCell ref="I25:L25"/>
  </mergeCells>
  <pageMargins left="0.70866141732283472" right="0.70866141732283472" top="0.74803149606299213" bottom="0.74803149606299213" header="0.31496062992125984" footer="0.31496062992125984"/>
  <pageSetup paperSize="8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13" sqref="I13"/>
    </sheetView>
  </sheetViews>
  <sheetFormatPr baseColWidth="10" defaultRowHeight="14.4" x14ac:dyDescent="0.3"/>
  <cols>
    <col min="8" max="8" width="17.33203125" customWidth="1"/>
  </cols>
  <sheetData>
    <row r="1" spans="1:9" x14ac:dyDescent="0.3">
      <c r="A1" s="5">
        <v>42583</v>
      </c>
    </row>
    <row r="2" spans="1:9" x14ac:dyDescent="0.3">
      <c r="A2" t="s">
        <v>178</v>
      </c>
      <c r="E2" t="s">
        <v>31</v>
      </c>
      <c r="F2" s="46">
        <v>42608</v>
      </c>
      <c r="G2" s="47" t="s">
        <v>180</v>
      </c>
      <c r="H2" s="47"/>
      <c r="I2" s="47"/>
    </row>
    <row r="3" spans="1:9" x14ac:dyDescent="0.3">
      <c r="A3" s="1"/>
      <c r="B3" s="1" t="s">
        <v>1</v>
      </c>
      <c r="C3" s="1" t="s">
        <v>3</v>
      </c>
      <c r="D3" s="1" t="s">
        <v>6</v>
      </c>
      <c r="F3" s="1" t="s">
        <v>1</v>
      </c>
      <c r="G3" s="8">
        <v>7.0000000000000007E-2</v>
      </c>
      <c r="H3" s="1" t="s">
        <v>179</v>
      </c>
      <c r="I3" s="1" t="s">
        <v>6</v>
      </c>
    </row>
    <row r="4" spans="1:9" x14ac:dyDescent="0.3">
      <c r="A4" s="1" t="s">
        <v>0</v>
      </c>
      <c r="B4" s="1">
        <v>4955</v>
      </c>
      <c r="C4" s="1">
        <v>225000</v>
      </c>
      <c r="D4" s="2">
        <f>C4/B4</f>
        <v>45.408678102926338</v>
      </c>
      <c r="E4" t="s">
        <v>31</v>
      </c>
      <c r="F4" s="1">
        <v>4955</v>
      </c>
      <c r="G4" s="1">
        <f>C4*$G$3</f>
        <v>15750.000000000002</v>
      </c>
      <c r="H4" s="1">
        <f>C4-G4</f>
        <v>209250</v>
      </c>
      <c r="I4" s="2">
        <f>H4/F4</f>
        <v>42.230070635721496</v>
      </c>
    </row>
    <row r="5" spans="1:9" x14ac:dyDescent="0.3">
      <c r="A5" s="1" t="s">
        <v>2</v>
      </c>
      <c r="B5" s="1">
        <v>2200</v>
      </c>
      <c r="C5" s="1">
        <v>170500</v>
      </c>
      <c r="D5" s="2">
        <f t="shared" ref="D5:D7" si="0">C5/B5</f>
        <v>77.5</v>
      </c>
      <c r="E5" t="s">
        <v>31</v>
      </c>
      <c r="F5" s="1">
        <v>2200</v>
      </c>
      <c r="G5" s="1">
        <f t="shared" ref="G5:G7" si="1">C5*$G$3</f>
        <v>11935.000000000002</v>
      </c>
      <c r="H5" s="1">
        <f t="shared" ref="H5:H7" si="2">C5-G5</f>
        <v>158565</v>
      </c>
      <c r="I5" s="2">
        <f t="shared" ref="I5:I7" si="3">H5/F5</f>
        <v>72.075000000000003</v>
      </c>
    </row>
    <row r="6" spans="1:9" x14ac:dyDescent="0.3">
      <c r="A6" s="1" t="s">
        <v>4</v>
      </c>
      <c r="B6" s="1">
        <v>1120</v>
      </c>
      <c r="C6" s="3">
        <v>945000</v>
      </c>
      <c r="D6" s="2">
        <f t="shared" si="0"/>
        <v>843.75</v>
      </c>
      <c r="F6" s="1">
        <v>1120</v>
      </c>
      <c r="G6" s="1">
        <f t="shared" si="1"/>
        <v>66150</v>
      </c>
      <c r="H6" s="1">
        <f t="shared" si="2"/>
        <v>878850</v>
      </c>
      <c r="I6" s="2">
        <f t="shared" si="3"/>
        <v>784.6875</v>
      </c>
    </row>
    <row r="7" spans="1:9" x14ac:dyDescent="0.3">
      <c r="A7" s="1" t="s">
        <v>5</v>
      </c>
      <c r="B7" s="1">
        <v>450</v>
      </c>
      <c r="C7" s="3">
        <v>570000</v>
      </c>
      <c r="D7" s="2">
        <f t="shared" si="0"/>
        <v>1266.6666666666667</v>
      </c>
      <c r="F7" s="1">
        <v>450</v>
      </c>
      <c r="G7" s="1">
        <f t="shared" si="1"/>
        <v>39900.000000000007</v>
      </c>
      <c r="H7" s="1">
        <f t="shared" si="2"/>
        <v>530100</v>
      </c>
      <c r="I7" s="2">
        <f t="shared" si="3"/>
        <v>1178</v>
      </c>
    </row>
    <row r="8" spans="1:9" x14ac:dyDescent="0.3">
      <c r="A8" s="1"/>
      <c r="B8" s="1"/>
      <c r="C8" s="1">
        <f>SUM(C4:C7)</f>
        <v>1910500</v>
      </c>
      <c r="D8" s="2"/>
      <c r="F8" s="1"/>
      <c r="G8" s="1">
        <f>SUM(G4:G7)</f>
        <v>133735</v>
      </c>
      <c r="H8" s="1">
        <f>SUM(H4:H7)</f>
        <v>1776765</v>
      </c>
      <c r="I8" s="2" t="s">
        <v>31</v>
      </c>
    </row>
    <row r="9" spans="1:9" x14ac:dyDescent="0.3">
      <c r="A9" s="9" t="s">
        <v>99</v>
      </c>
      <c r="B9" s="9">
        <f>B6+B7</f>
        <v>1570</v>
      </c>
      <c r="C9" s="10">
        <f>C6+C7+C5</f>
        <v>1685500</v>
      </c>
      <c r="D9" s="11">
        <f>C9/B9</f>
        <v>1073.5668789808917</v>
      </c>
      <c r="E9" t="s">
        <v>31</v>
      </c>
      <c r="F9" s="24">
        <f>F6+F7</f>
        <v>1570</v>
      </c>
      <c r="G9" s="44" t="s">
        <v>31</v>
      </c>
      <c r="H9" s="44">
        <f>H5+H6+H7</f>
        <v>1567515</v>
      </c>
      <c r="I9" s="45">
        <f>H9/F9</f>
        <v>998.41719745222929</v>
      </c>
    </row>
    <row r="10" spans="1:9" x14ac:dyDescent="0.3">
      <c r="A10" s="9" t="s">
        <v>100</v>
      </c>
      <c r="B10" s="9">
        <f>B7+B6</f>
        <v>1570</v>
      </c>
      <c r="C10" s="10">
        <f>C6+C7</f>
        <v>1515000</v>
      </c>
      <c r="D10" s="11">
        <f>C10/B10</f>
        <v>964.96815286624201</v>
      </c>
      <c r="E10" t="s">
        <v>31</v>
      </c>
      <c r="F10" s="24">
        <f>F7+F6</f>
        <v>1570</v>
      </c>
      <c r="G10" s="44" t="s">
        <v>31</v>
      </c>
      <c r="H10" s="44">
        <f>H6+H7</f>
        <v>1408950</v>
      </c>
      <c r="I10" s="45">
        <f>H10/F10</f>
        <v>897.42038216560513</v>
      </c>
    </row>
    <row r="11" spans="1:9" x14ac:dyDescent="0.3">
      <c r="A11" s="1" t="s">
        <v>61</v>
      </c>
      <c r="B11" s="1"/>
      <c r="C11" s="1">
        <v>47542.8</v>
      </c>
      <c r="D11" s="1"/>
      <c r="G11" s="1"/>
      <c r="H11" s="1">
        <v>47542.8</v>
      </c>
      <c r="I11" s="1"/>
    </row>
    <row r="12" spans="1:9" x14ac:dyDescent="0.3">
      <c r="A12" s="1" t="s">
        <v>62</v>
      </c>
      <c r="B12" s="41">
        <v>7.1500000000000001E-3</v>
      </c>
      <c r="C12" s="1">
        <f>C8*B12</f>
        <v>13660.075000000001</v>
      </c>
      <c r="D12" s="1" t="s">
        <v>31</v>
      </c>
      <c r="G12" s="41">
        <v>7.1500000000000001E-3</v>
      </c>
      <c r="H12" s="2">
        <f>H8*G12</f>
        <v>12703.86975</v>
      </c>
      <c r="I12" s="2" t="s">
        <v>31</v>
      </c>
    </row>
    <row r="13" spans="1:9" x14ac:dyDescent="0.3">
      <c r="A13" s="12" t="s">
        <v>101</v>
      </c>
      <c r="B13" s="27">
        <v>0.05</v>
      </c>
      <c r="C13" s="12">
        <f>C8*B13</f>
        <v>95525</v>
      </c>
      <c r="D13" s="12"/>
      <c r="F13" t="s">
        <v>35</v>
      </c>
      <c r="G13" s="27">
        <v>2.5000000000000001E-2</v>
      </c>
      <c r="H13" s="43">
        <f>H8*G13</f>
        <v>44419.125</v>
      </c>
      <c r="I13" s="43"/>
    </row>
    <row r="14" spans="1:9" x14ac:dyDescent="0.3">
      <c r="A14" s="12"/>
      <c r="B14" s="27"/>
      <c r="C14" s="12"/>
      <c r="D14" s="12"/>
      <c r="G14" s="27"/>
      <c r="H14" s="12"/>
      <c r="I14" s="12"/>
    </row>
    <row r="15" spans="1:9" x14ac:dyDescent="0.3">
      <c r="A15" t="s">
        <v>171</v>
      </c>
      <c r="H15">
        <v>28000</v>
      </c>
    </row>
    <row r="16" spans="1:9" x14ac:dyDescent="0.3">
      <c r="A16" s="14" t="s">
        <v>126</v>
      </c>
      <c r="B16" s="15"/>
      <c r="C16" s="16">
        <f ca="1">SUM(C11:C24)+C8</f>
        <v>2067856.625</v>
      </c>
      <c r="D16" s="14"/>
      <c r="G16" s="15"/>
      <c r="H16" s="16">
        <f>H8+H11+H12+H13+H15</f>
        <v>1909430.7947500001</v>
      </c>
      <c r="I16" s="14"/>
    </row>
    <row r="17" spans="1:9" x14ac:dyDescent="0.3">
      <c r="A17" s="21" t="s">
        <v>106</v>
      </c>
      <c r="B17" s="22"/>
      <c r="C17" s="23"/>
      <c r="D17" s="21"/>
      <c r="E17" s="21"/>
      <c r="F17" s="21" t="s">
        <v>31</v>
      </c>
      <c r="G17" s="21"/>
      <c r="H17" s="21"/>
      <c r="I17" s="21"/>
    </row>
    <row r="18" spans="1:9" x14ac:dyDescent="0.3">
      <c r="A18" s="21" t="s">
        <v>107</v>
      </c>
      <c r="B18" s="22"/>
      <c r="C18" s="23"/>
      <c r="D18" s="21"/>
      <c r="E18" s="21"/>
      <c r="F18" s="21"/>
      <c r="G18" s="21"/>
      <c r="H18" s="21"/>
      <c r="I18" s="21"/>
    </row>
    <row r="19" spans="1:9" x14ac:dyDescent="0.3">
      <c r="A19" s="21" t="s">
        <v>108</v>
      </c>
      <c r="B19" s="22"/>
      <c r="C19" s="23"/>
      <c r="D19" s="21"/>
      <c r="E19" s="21"/>
      <c r="F19" s="21"/>
      <c r="G19" s="21"/>
      <c r="H19" s="21"/>
      <c r="I19" s="21"/>
    </row>
    <row r="20" spans="1:9" x14ac:dyDescent="0.3">
      <c r="A20" s="21" t="s">
        <v>109</v>
      </c>
      <c r="B20" s="22"/>
      <c r="C20" s="23"/>
      <c r="D20" s="21"/>
      <c r="E20" s="21"/>
      <c r="F20" s="21"/>
      <c r="G20" s="21"/>
      <c r="H20" s="21"/>
      <c r="I20" s="21"/>
    </row>
    <row r="21" spans="1:9" x14ac:dyDescent="0.3">
      <c r="A21" s="21" t="s">
        <v>31</v>
      </c>
      <c r="B21" s="22"/>
      <c r="C21" s="23"/>
      <c r="D21" s="21"/>
      <c r="E21" s="21"/>
      <c r="F21" s="21"/>
      <c r="G21" s="21"/>
      <c r="H21" s="21"/>
      <c r="I21" s="2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9" sqref="D9"/>
    </sheetView>
  </sheetViews>
  <sheetFormatPr baseColWidth="10" defaultRowHeight="14.4" x14ac:dyDescent="0.3"/>
  <sheetData>
    <row r="1" spans="1:5" x14ac:dyDescent="0.3">
      <c r="A1" t="s">
        <v>172</v>
      </c>
    </row>
    <row r="4" spans="1:5" x14ac:dyDescent="0.3">
      <c r="A4" s="5">
        <v>42583</v>
      </c>
      <c r="D4" t="s">
        <v>175</v>
      </c>
    </row>
    <row r="6" spans="1:5" x14ac:dyDescent="0.3">
      <c r="A6" s="1"/>
      <c r="B6" s="1"/>
      <c r="C6" s="1" t="s">
        <v>1</v>
      </c>
      <c r="D6" s="1" t="s">
        <v>3</v>
      </c>
      <c r="E6" s="1" t="s">
        <v>6</v>
      </c>
    </row>
    <row r="7" spans="1:5" x14ac:dyDescent="0.3">
      <c r="A7" s="1" t="s">
        <v>174</v>
      </c>
      <c r="B7" s="1"/>
      <c r="C7" s="1">
        <v>5000</v>
      </c>
      <c r="D7" s="1">
        <v>1200000</v>
      </c>
      <c r="E7" s="2" t="s">
        <v>31</v>
      </c>
    </row>
    <row r="8" spans="1:5" x14ac:dyDescent="0.3">
      <c r="A8" s="1" t="s">
        <v>173</v>
      </c>
      <c r="B8" s="1"/>
      <c r="C8" s="1"/>
      <c r="D8" s="1">
        <v>200000</v>
      </c>
      <c r="E8" s="1"/>
    </row>
    <row r="9" spans="1:5" x14ac:dyDescent="0.3">
      <c r="A9" s="1" t="s">
        <v>62</v>
      </c>
      <c r="B9" s="1"/>
      <c r="C9" s="42">
        <v>0.06</v>
      </c>
      <c r="D9" s="1">
        <f>D7*C9</f>
        <v>72000</v>
      </c>
      <c r="E9" s="1" t="s">
        <v>31</v>
      </c>
    </row>
    <row r="10" spans="1:5" x14ac:dyDescent="0.3">
      <c r="A10" s="12" t="s">
        <v>101</v>
      </c>
      <c r="B10" s="12"/>
      <c r="C10" s="27">
        <v>0</v>
      </c>
      <c r="D10" s="12">
        <f>D7*C10</f>
        <v>0</v>
      </c>
      <c r="E10" s="12"/>
    </row>
    <row r="11" spans="1:5" x14ac:dyDescent="0.3">
      <c r="A11" s="12"/>
      <c r="B11" s="12"/>
      <c r="C11" s="27"/>
      <c r="D11" s="12"/>
      <c r="E11" s="12"/>
    </row>
    <row r="12" spans="1:5" x14ac:dyDescent="0.3">
      <c r="A12" t="s">
        <v>171</v>
      </c>
      <c r="D12">
        <v>10000</v>
      </c>
    </row>
    <row r="13" spans="1:5" x14ac:dyDescent="0.3">
      <c r="A13" s="14"/>
      <c r="B13" s="14"/>
      <c r="C13" s="15"/>
      <c r="D13" s="16">
        <f>SUM(D7:D12)</f>
        <v>1482000</v>
      </c>
      <c r="E13" s="14"/>
    </row>
    <row r="14" spans="1:5" x14ac:dyDescent="0.3">
      <c r="A14" s="21" t="s">
        <v>106</v>
      </c>
      <c r="B14" s="21"/>
      <c r="C14" s="22"/>
      <c r="D14" s="23"/>
      <c r="E14" s="21"/>
    </row>
    <row r="15" spans="1:5" x14ac:dyDescent="0.3">
      <c r="A15" s="21" t="s">
        <v>107</v>
      </c>
      <c r="B15" s="21"/>
      <c r="C15" s="22"/>
      <c r="D15" s="23"/>
      <c r="E15" s="21"/>
    </row>
    <row r="16" spans="1:5" x14ac:dyDescent="0.3">
      <c r="A16" s="21" t="s">
        <v>108</v>
      </c>
      <c r="B16" s="21"/>
      <c r="C16" s="22"/>
      <c r="D16" s="23"/>
      <c r="E16" s="21"/>
    </row>
    <row r="17" spans="1:5" x14ac:dyDescent="0.3">
      <c r="A17" s="21" t="s">
        <v>109</v>
      </c>
      <c r="B17" s="21"/>
      <c r="C17" s="22"/>
      <c r="D17" s="23"/>
      <c r="E17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workbookViewId="0">
      <selection activeCell="C11" sqref="C11"/>
    </sheetView>
  </sheetViews>
  <sheetFormatPr baseColWidth="10" defaultRowHeight="14.4" x14ac:dyDescent="0.3"/>
  <cols>
    <col min="1" max="1" width="24.33203125" bestFit="1" customWidth="1"/>
    <col min="2" max="2" width="27.5546875" customWidth="1"/>
    <col min="3" max="3" width="28.33203125" customWidth="1"/>
    <col min="4" max="4" width="26.33203125" customWidth="1"/>
  </cols>
  <sheetData>
    <row r="3" spans="1:4" ht="15" thickBot="1" x14ac:dyDescent="0.35"/>
    <row r="4" spans="1:4" x14ac:dyDescent="0.3">
      <c r="A4" s="31"/>
      <c r="B4" s="32" t="s">
        <v>148</v>
      </c>
      <c r="C4" s="32" t="s">
        <v>150</v>
      </c>
      <c r="D4" s="33" t="s">
        <v>151</v>
      </c>
    </row>
    <row r="5" spans="1:4" x14ac:dyDescent="0.3">
      <c r="A5" s="34"/>
      <c r="B5" s="35" t="s">
        <v>156</v>
      </c>
      <c r="C5" s="35" t="s">
        <v>149</v>
      </c>
      <c r="D5" s="36" t="s">
        <v>157</v>
      </c>
    </row>
    <row r="6" spans="1:4" ht="15" thickBot="1" x14ac:dyDescent="0.35">
      <c r="A6" s="37" t="s">
        <v>155</v>
      </c>
      <c r="B6" s="38">
        <v>1800000</v>
      </c>
      <c r="C6" s="38">
        <v>1200000</v>
      </c>
      <c r="D6" s="39" t="s">
        <v>35</v>
      </c>
    </row>
    <row r="8" spans="1:4" x14ac:dyDescent="0.3">
      <c r="A8" s="7" t="s">
        <v>158</v>
      </c>
    </row>
    <row r="9" spans="1:4" x14ac:dyDescent="0.3">
      <c r="A9" t="s">
        <v>152</v>
      </c>
    </row>
    <row r="10" spans="1:4" x14ac:dyDescent="0.3">
      <c r="A10" t="s">
        <v>153</v>
      </c>
    </row>
    <row r="11" spans="1:4" x14ac:dyDescent="0.3">
      <c r="A11" t="s">
        <v>154</v>
      </c>
      <c r="B11" t="s">
        <v>161</v>
      </c>
      <c r="C11" t="s">
        <v>169</v>
      </c>
    </row>
    <row r="12" spans="1:4" x14ac:dyDescent="0.3">
      <c r="A12" t="s">
        <v>160</v>
      </c>
      <c r="B12">
        <v>0.71499999999999997</v>
      </c>
      <c r="C12" s="4">
        <v>0.06</v>
      </c>
    </row>
    <row r="13" spans="1:4" x14ac:dyDescent="0.3">
      <c r="B13">
        <f>1800000*0.715%</f>
        <v>12870</v>
      </c>
      <c r="C13">
        <f>1200000*6%</f>
        <v>72000</v>
      </c>
    </row>
    <row r="14" spans="1:4" x14ac:dyDescent="0.3">
      <c r="A14" s="7" t="s">
        <v>159</v>
      </c>
      <c r="B14" t="s">
        <v>33</v>
      </c>
    </row>
    <row r="16" spans="1:4" x14ac:dyDescent="0.3">
      <c r="A16" t="s">
        <v>162</v>
      </c>
    </row>
    <row r="17" spans="1:3" x14ac:dyDescent="0.3">
      <c r="A17" t="s">
        <v>163</v>
      </c>
    </row>
    <row r="18" spans="1:3" x14ac:dyDescent="0.3">
      <c r="A18" t="s">
        <v>164</v>
      </c>
    </row>
    <row r="20" spans="1:3" x14ac:dyDescent="0.3">
      <c r="A20" t="s">
        <v>165</v>
      </c>
      <c r="B20" t="s">
        <v>166</v>
      </c>
    </row>
    <row r="21" spans="1:3" x14ac:dyDescent="0.3">
      <c r="A21" t="s">
        <v>167</v>
      </c>
      <c r="B21" t="s">
        <v>168</v>
      </c>
    </row>
    <row r="24" spans="1:3" x14ac:dyDescent="0.3">
      <c r="C24" t="s">
        <v>170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Feuil1</vt:lpstr>
      <vt:lpstr>Feuil1 (2)</vt:lpstr>
      <vt:lpstr>cap equatec-finan+frais no</vt:lpstr>
      <vt:lpstr>cap equatec transmis CIC</vt:lpstr>
      <vt:lpstr>occas. stickem</vt:lpstr>
      <vt:lpstr>taxe acte</vt:lpstr>
      <vt:lpstr>'cap equatec-finan+frais no'!Zone_d_impression</vt:lpstr>
      <vt:lpstr>Feuil1!Zone_d_impression</vt:lpstr>
      <vt:lpstr>'Feuil1 (2)'!Zone_d_impression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2016-08-01T17:39:46Z</cp:lastPrinted>
  <dcterms:created xsi:type="dcterms:W3CDTF">2016-06-09T06:56:55Z</dcterms:created>
  <dcterms:modified xsi:type="dcterms:W3CDTF">2019-02-27T09:49:12Z</dcterms:modified>
</cp:coreProperties>
</file>